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xr:revisionPtr revIDLastSave="0" documentId="13_ncr:1_{72314FC1-7A1E-4028-9A87-BBF8CF35CA55}" xr6:coauthVersionLast="47" xr6:coauthVersionMax="47" xr10:uidLastSave="{00000000-0000-0000-0000-000000000000}"/>
  <bookViews>
    <workbookView xWindow="-108" yWindow="-108" windowWidth="23256" windowHeight="12576" xr2:uid="{00000000-000D-0000-FFFF-FFFF00000000}"/>
  </bookViews>
  <sheets>
    <sheet name="基本情報" sheetId="5" r:id="rId1"/>
    <sheet name="治験費用" sheetId="1" r:id="rId2"/>
    <sheet name="その他の経費" sheetId="2" r:id="rId3"/>
    <sheet name="研究費算定内訳書" sheetId="4" r:id="rId4"/>
    <sheet name="治験経費算定基準表" sheetId="6" r:id="rId5"/>
  </sheets>
  <definedNames>
    <definedName name="_xlnm.Print_Area" localSheetId="2">その他の経費!$B$1:$O$30</definedName>
    <definedName name="_xlnm.Print_Area" localSheetId="3">研究費算定内訳書!$B$1:$M$82</definedName>
    <definedName name="_xlnm.Print_Area" localSheetId="4">治験経費算定基準表!$B$1:$J$24</definedName>
    <definedName name="_xlnm.Print_Area" localSheetId="1">治験費用!$B$1:$N$29</definedName>
    <definedName name="_xlnm.Print_Titles" localSheetId="1">治験費用!$8:$8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 i="2" l="1"/>
  <c r="B1" i="2"/>
  <c r="B32" i="1"/>
  <c r="B30" i="1" l="1"/>
  <c r="O21" i="1"/>
  <c r="S15" i="1" l="1"/>
  <c r="S16" i="1" s="1"/>
  <c r="S17" i="1" s="1"/>
  <c r="L18" i="2" l="1"/>
  <c r="L11" i="2"/>
  <c r="N9" i="1"/>
  <c r="N10" i="1"/>
  <c r="L14" i="4"/>
  <c r="L46" i="4" l="1"/>
  <c r="L50" i="4" s="1"/>
  <c r="L51" i="4" l="1"/>
  <c r="L52" i="4" s="1"/>
  <c r="L54" i="4" s="1"/>
  <c r="O25" i="2"/>
  <c r="N19" i="1"/>
  <c r="L12" i="4" l="1"/>
  <c r="L56" i="4" l="1"/>
  <c r="K5" i="2"/>
  <c r="G5" i="2"/>
  <c r="D5" i="2"/>
  <c r="D6" i="2"/>
  <c r="C3" i="4" l="1"/>
  <c r="F2" i="4"/>
  <c r="C2" i="4" l="1"/>
  <c r="G4" i="1"/>
  <c r="D5" i="1"/>
  <c r="D4" i="1"/>
  <c r="M6" i="4" l="1"/>
  <c r="N26" i="1"/>
  <c r="O24" i="2" l="1"/>
  <c r="O26" i="2" s="1"/>
  <c r="N15" i="1"/>
  <c r="N24" i="1" l="1"/>
  <c r="N27" i="1" l="1"/>
  <c r="N28" i="1" s="1"/>
  <c r="N23" i="1"/>
  <c r="N22" i="1"/>
  <c r="N21" i="1"/>
  <c r="N20" i="1"/>
  <c r="N14" i="1"/>
  <c r="N13" i="1"/>
  <c r="P24" i="2"/>
  <c r="L19" i="2"/>
  <c r="L20" i="2" s="1"/>
  <c r="L12" i="2"/>
  <c r="H32" i="4" s="1"/>
  <c r="L13" i="2"/>
  <c r="L14" i="2" l="1"/>
  <c r="H13" i="4" s="1"/>
  <c r="H33" i="4"/>
  <c r="N19" i="2" l="1"/>
  <c r="L9" i="4"/>
  <c r="L8" i="4"/>
  <c r="O9" i="1" l="1"/>
  <c r="O10" i="1"/>
  <c r="O11" i="1"/>
  <c r="O12" i="1"/>
  <c r="O13" i="1"/>
  <c r="O14" i="1"/>
  <c r="O15" i="1"/>
  <c r="O16" i="1"/>
  <c r="O17" i="1"/>
  <c r="O18" i="1"/>
  <c r="O19" i="1"/>
  <c r="O20" i="1"/>
  <c r="O27" i="1"/>
  <c r="O24" i="1"/>
  <c r="P8" i="1"/>
  <c r="N11" i="1" l="1"/>
  <c r="N12" i="1"/>
  <c r="N16" i="1"/>
  <c r="N17" i="1"/>
  <c r="N18" i="1"/>
  <c r="L32" i="4" l="1"/>
  <c r="L13" i="4"/>
  <c r="H34" i="4"/>
  <c r="L34" i="4" s="1"/>
  <c r="N25" i="1"/>
  <c r="H30" i="4" s="1"/>
  <c r="L28" i="4" s="1"/>
  <c r="L33" i="4"/>
  <c r="H10" i="4" l="1"/>
  <c r="L10" i="4" s="1"/>
  <c r="H31" i="4"/>
  <c r="L31" i="4" s="1"/>
  <c r="L35" i="4" s="1"/>
  <c r="L36" i="4" l="1"/>
  <c r="H11" i="4"/>
  <c r="L11" i="4" s="1"/>
  <c r="L17" i="4" l="1"/>
  <c r="L18" i="4" s="1"/>
  <c r="L19" i="4" s="1"/>
  <c r="L21" i="4" s="1"/>
  <c r="L23" i="4" l="1"/>
  <c r="L37" i="4"/>
  <c r="L39" i="4" s="1"/>
  <c r="L4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5" authorId="0" shapeId="0" xr:uid="{00000000-0006-0000-0100-000001000000}">
      <text>
        <r>
          <rPr>
            <sz val="9"/>
            <color indexed="81"/>
            <rFont val="游ゴシック"/>
            <family val="3"/>
            <charset val="128"/>
          </rPr>
          <t>50週以上の場合は、投与期間を直接入力してください。</t>
        </r>
      </text>
    </comment>
    <comment ref="F24" authorId="0" shapeId="0" xr:uid="{00000000-0006-0000-0100-000002000000}">
      <text>
        <r>
          <rPr>
            <sz val="9"/>
            <color indexed="81"/>
            <rFont val="游ゴシック"/>
            <family val="3"/>
            <charset val="128"/>
            <scheme val="minor"/>
          </rPr>
          <t>該当する場合、直接ポイント数を入力し、理由を入力して下さい。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5" authorId="0" shapeId="0" xr:uid="{00000000-0006-0000-0200-000001000000}">
      <text>
        <r>
          <rPr>
            <sz val="9"/>
            <color indexed="81"/>
            <rFont val="游ゴシック"/>
            <family val="3"/>
            <charset val="128"/>
            <scheme val="minor"/>
          </rPr>
          <t>該当する場合、直接ポイント数を入力し、理由を入力して下さい。</t>
        </r>
      </text>
    </comment>
  </commentList>
</comments>
</file>

<file path=xl/sharedStrings.xml><?xml version="1.0" encoding="utf-8"?>
<sst xmlns="http://schemas.openxmlformats.org/spreadsheetml/2006/main" count="351" uniqueCount="297">
  <si>
    <t>A</t>
    <phoneticPr fontId="1"/>
  </si>
  <si>
    <t>ウエイト</t>
    <phoneticPr fontId="1"/>
  </si>
  <si>
    <t>Ⅰ
(ウエイト×1)</t>
    <phoneticPr fontId="1"/>
  </si>
  <si>
    <t>Ⅲ
(ウエイト×3)</t>
    <phoneticPr fontId="1"/>
  </si>
  <si>
    <t>Ⅱ
(ウエイト×3)</t>
    <phoneticPr fontId="1"/>
  </si>
  <si>
    <t>Ⅲ
(ウエイト×5)</t>
    <phoneticPr fontId="1"/>
  </si>
  <si>
    <t>Ⅳ
(ウエイト×8)</t>
    <phoneticPr fontId="1"/>
  </si>
  <si>
    <t>疾患の重篤度</t>
  </si>
  <si>
    <t>入院・外来の別</t>
    <phoneticPr fontId="1"/>
  </si>
  <si>
    <t>治験薬投与の経路</t>
  </si>
  <si>
    <t>デザイン</t>
    <phoneticPr fontId="1"/>
  </si>
  <si>
    <t>ポピュレーション</t>
    <phoneticPr fontId="1"/>
  </si>
  <si>
    <t>被験者の選出
（適格+除外基準数）</t>
    <rPh sb="0" eb="3">
      <t>ヒケンシャ</t>
    </rPh>
    <rPh sb="4" eb="6">
      <t>センシュツ</t>
    </rPh>
    <rPh sb="8" eb="10">
      <t>テキカク</t>
    </rPh>
    <rPh sb="11" eb="13">
      <t>ジョガイ</t>
    </rPh>
    <rPh sb="13" eb="15">
      <t>キジュン</t>
    </rPh>
    <rPh sb="15" eb="16">
      <t>スウ</t>
    </rPh>
    <phoneticPr fontId="1"/>
  </si>
  <si>
    <t>投与期間</t>
    <rPh sb="0" eb="2">
      <t>トウヨ</t>
    </rPh>
    <rPh sb="2" eb="4">
      <t>キカン</t>
    </rPh>
    <phoneticPr fontId="1"/>
  </si>
  <si>
    <t>観察頻度（visit回数）</t>
    <rPh sb="0" eb="2">
      <t>カンサツ</t>
    </rPh>
    <rPh sb="2" eb="4">
      <t>ヒンド</t>
    </rPh>
    <rPh sb="10" eb="12">
      <t>カイスウ</t>
    </rPh>
    <phoneticPr fontId="1"/>
  </si>
  <si>
    <t>非侵襲的な機能検査，画像診断等</t>
    <rPh sb="0" eb="1">
      <t>ヒ</t>
    </rPh>
    <rPh sb="1" eb="4">
      <t>シンシュウテキ</t>
    </rPh>
    <rPh sb="5" eb="7">
      <t>キノウ</t>
    </rPh>
    <rPh sb="7" eb="9">
      <t>ケンサ</t>
    </rPh>
    <rPh sb="10" eb="12">
      <t>ガゾウ</t>
    </rPh>
    <rPh sb="12" eb="14">
      <t>シンダン</t>
    </rPh>
    <rPh sb="14" eb="15">
      <t>ナド</t>
    </rPh>
    <phoneticPr fontId="1"/>
  </si>
  <si>
    <t>侵襲を伴う臨床薬理的な検査・測定</t>
    <rPh sb="0" eb="2">
      <t>シンシュウ</t>
    </rPh>
    <rPh sb="3" eb="4">
      <t>トモナ</t>
    </rPh>
    <rPh sb="5" eb="7">
      <t>リンショウ</t>
    </rPh>
    <rPh sb="7" eb="9">
      <t>ヤクリ</t>
    </rPh>
    <rPh sb="9" eb="10">
      <t>テキ</t>
    </rPh>
    <rPh sb="11" eb="13">
      <t>ケンサ</t>
    </rPh>
    <rPh sb="14" eb="16">
      <t>ソクテイ</t>
    </rPh>
    <phoneticPr fontId="1"/>
  </si>
  <si>
    <t>単科か複数科か</t>
    <rPh sb="0" eb="1">
      <t>タン</t>
    </rPh>
    <rPh sb="1" eb="2">
      <t>カ</t>
    </rPh>
    <rPh sb="3" eb="5">
      <t>フクスウ</t>
    </rPh>
    <rPh sb="5" eb="6">
      <t>カ</t>
    </rPh>
    <phoneticPr fontId="1"/>
  </si>
  <si>
    <t>２つ以上の同意の必要性</t>
    <rPh sb="2" eb="4">
      <t>イジョウ</t>
    </rPh>
    <rPh sb="5" eb="7">
      <t>ドウイ</t>
    </rPh>
    <rPh sb="8" eb="11">
      <t>ヒツヨウセイ</t>
    </rPh>
    <phoneticPr fontId="1"/>
  </si>
  <si>
    <t>症例発表</t>
    <rPh sb="0" eb="2">
      <t>ショウレイ</t>
    </rPh>
    <rPh sb="2" eb="4">
      <t>ハッピョウ</t>
    </rPh>
    <phoneticPr fontId="1"/>
  </si>
  <si>
    <t>承認申請に使用される文書等の作成</t>
    <rPh sb="0" eb="2">
      <t>ショウニン</t>
    </rPh>
    <rPh sb="2" eb="4">
      <t>シンセイ</t>
    </rPh>
    <rPh sb="5" eb="7">
      <t>シヨウ</t>
    </rPh>
    <rPh sb="10" eb="12">
      <t>ブンショ</t>
    </rPh>
    <rPh sb="12" eb="13">
      <t>ナド</t>
    </rPh>
    <rPh sb="14" eb="16">
      <t>サクセイ</t>
    </rPh>
    <phoneticPr fontId="1"/>
  </si>
  <si>
    <t>その他</t>
    <rPh sb="2" eb="3">
      <t>タ</t>
    </rPh>
    <phoneticPr fontId="1"/>
  </si>
  <si>
    <t>軽度</t>
    <rPh sb="0" eb="2">
      <t>ケイド</t>
    </rPh>
    <phoneticPr fontId="1"/>
  </si>
  <si>
    <t>外用・経口</t>
    <rPh sb="0" eb="2">
      <t>ガイヨウ</t>
    </rPh>
    <rPh sb="3" eb="5">
      <t>ケイコウ</t>
    </rPh>
    <phoneticPr fontId="1"/>
  </si>
  <si>
    <t>オープン</t>
    <phoneticPr fontId="1"/>
  </si>
  <si>
    <t>成人</t>
    <rPh sb="0" eb="2">
      <t>セイジン</t>
    </rPh>
    <phoneticPr fontId="1"/>
  </si>
  <si>
    <t>19以下</t>
    <rPh sb="2" eb="4">
      <t>イカ</t>
    </rPh>
    <phoneticPr fontId="1"/>
  </si>
  <si>
    <t>４週間以内</t>
    <rPh sb="1" eb="3">
      <t>シュウカン</t>
    </rPh>
    <rPh sb="3" eb="5">
      <t>イナイ</t>
    </rPh>
    <phoneticPr fontId="1"/>
  </si>
  <si>
    <t>４週間に１回</t>
    <rPh sb="1" eb="3">
      <t>シュウカン</t>
    </rPh>
    <rPh sb="5" eb="6">
      <t>カイ</t>
    </rPh>
    <phoneticPr fontId="1"/>
  </si>
  <si>
    <t>25項目以内</t>
    <rPh sb="2" eb="4">
      <t>コウモク</t>
    </rPh>
    <rPh sb="4" eb="6">
      <t>イナイ</t>
    </rPh>
    <phoneticPr fontId="1"/>
  </si>
  <si>
    <t>１回</t>
    <rPh sb="1" eb="2">
      <t>カイ</t>
    </rPh>
    <phoneticPr fontId="1"/>
  </si>
  <si>
    <t>あり</t>
    <phoneticPr fontId="1"/>
  </si>
  <si>
    <t>中等度</t>
    <rPh sb="0" eb="2">
      <t>チュウトウ</t>
    </rPh>
    <rPh sb="2" eb="3">
      <t>ド</t>
    </rPh>
    <phoneticPr fontId="1"/>
  </si>
  <si>
    <t>入院</t>
    <rPh sb="0" eb="2">
      <t>ニュウイン</t>
    </rPh>
    <phoneticPr fontId="1"/>
  </si>
  <si>
    <t>皮下・筋注</t>
    <rPh sb="0" eb="2">
      <t>ヒカ</t>
    </rPh>
    <rPh sb="3" eb="4">
      <t>キン</t>
    </rPh>
    <rPh sb="4" eb="5">
      <t>チュウ</t>
    </rPh>
    <phoneticPr fontId="1"/>
  </si>
  <si>
    <t>単盲検</t>
    <rPh sb="0" eb="1">
      <t>タン</t>
    </rPh>
    <rPh sb="1" eb="3">
      <t>モウケン</t>
    </rPh>
    <phoneticPr fontId="1"/>
  </si>
  <si>
    <t>20~29</t>
    <phoneticPr fontId="1"/>
  </si>
  <si>
    <t>5~24週</t>
    <rPh sb="4" eb="5">
      <t>シュウ</t>
    </rPh>
    <phoneticPr fontId="1"/>
  </si>
  <si>
    <t>4週間に２回</t>
    <rPh sb="1" eb="3">
      <t>シュウカン</t>
    </rPh>
    <rPh sb="5" eb="6">
      <t>カイ</t>
    </rPh>
    <phoneticPr fontId="1"/>
  </si>
  <si>
    <t>26~50項目</t>
    <rPh sb="5" eb="7">
      <t>コウモク</t>
    </rPh>
    <phoneticPr fontId="1"/>
  </si>
  <si>
    <t>2~3回</t>
    <rPh sb="3" eb="4">
      <t>カイ</t>
    </rPh>
    <phoneticPr fontId="1"/>
  </si>
  <si>
    <t>5項目以下</t>
    <rPh sb="1" eb="5">
      <t>コウモクイカ</t>
    </rPh>
    <phoneticPr fontId="1"/>
  </si>
  <si>
    <t>2科</t>
    <rPh sb="1" eb="2">
      <t>カ</t>
    </rPh>
    <phoneticPr fontId="1"/>
  </si>
  <si>
    <t>あり</t>
    <phoneticPr fontId="1"/>
  </si>
  <si>
    <t>1回</t>
    <rPh sb="1" eb="2">
      <t>カイ</t>
    </rPh>
    <phoneticPr fontId="1"/>
  </si>
  <si>
    <t>3０枚以内</t>
    <rPh sb="2" eb="3">
      <t>マイ</t>
    </rPh>
    <rPh sb="3" eb="5">
      <t>イナイ</t>
    </rPh>
    <phoneticPr fontId="1"/>
  </si>
  <si>
    <t>31~50枚</t>
    <rPh sb="5" eb="6">
      <t>マイ</t>
    </rPh>
    <phoneticPr fontId="1"/>
  </si>
  <si>
    <t>重症又は重篤</t>
    <rPh sb="0" eb="2">
      <t>ジュウショウ</t>
    </rPh>
    <rPh sb="2" eb="3">
      <t>マタ</t>
    </rPh>
    <rPh sb="4" eb="6">
      <t>ジュウトク</t>
    </rPh>
    <phoneticPr fontId="1"/>
  </si>
  <si>
    <t>静注</t>
    <rPh sb="0" eb="2">
      <t>ジョウチュウ</t>
    </rPh>
    <phoneticPr fontId="1"/>
  </si>
  <si>
    <t>二重盲検
（プラセボ無）</t>
    <rPh sb="0" eb="2">
      <t>ニジュウ</t>
    </rPh>
    <rPh sb="2" eb="4">
      <t>モウケン</t>
    </rPh>
    <rPh sb="10" eb="11">
      <t>ナシ</t>
    </rPh>
    <phoneticPr fontId="1"/>
  </si>
  <si>
    <t>新生児
低体重児</t>
    <rPh sb="0" eb="3">
      <t>シンセイジ</t>
    </rPh>
    <rPh sb="4" eb="7">
      <t>テイタイジュウ</t>
    </rPh>
    <rPh sb="7" eb="8">
      <t>ジ</t>
    </rPh>
    <phoneticPr fontId="1"/>
  </si>
  <si>
    <t>30以上</t>
    <rPh sb="2" eb="4">
      <t>イジョウ</t>
    </rPh>
    <phoneticPr fontId="1"/>
  </si>
  <si>
    <t>4週間に３回</t>
    <rPh sb="1" eb="3">
      <t>シュウカン</t>
    </rPh>
    <rPh sb="5" eb="6">
      <t>カイ</t>
    </rPh>
    <phoneticPr fontId="1"/>
  </si>
  <si>
    <t>51~75項目</t>
    <rPh sb="5" eb="7">
      <t>コウモク</t>
    </rPh>
    <phoneticPr fontId="1"/>
  </si>
  <si>
    <t>4~5回</t>
    <rPh sb="3" eb="4">
      <t>カイ</t>
    </rPh>
    <phoneticPr fontId="1"/>
  </si>
  <si>
    <t>6項目以上</t>
    <rPh sb="1" eb="5">
      <t>コウモクイジョウ</t>
    </rPh>
    <phoneticPr fontId="1"/>
  </si>
  <si>
    <t>3科以上</t>
    <rPh sb="1" eb="2">
      <t>カ</t>
    </rPh>
    <rPh sb="2" eb="4">
      <t>イジョウ</t>
    </rPh>
    <phoneticPr fontId="1"/>
  </si>
  <si>
    <t>51枚以上</t>
    <rPh sb="2" eb="3">
      <t>マイ</t>
    </rPh>
    <rPh sb="3" eb="5">
      <t>イジョウ</t>
    </rPh>
    <phoneticPr fontId="1"/>
  </si>
  <si>
    <t>点滴静注・動注</t>
    <rPh sb="0" eb="2">
      <t>テンテキ</t>
    </rPh>
    <rPh sb="2" eb="4">
      <t>ジョウチュウ</t>
    </rPh>
    <rPh sb="5" eb="6">
      <t>ドウ</t>
    </rPh>
    <rPh sb="6" eb="7">
      <t>チュウ</t>
    </rPh>
    <phoneticPr fontId="1"/>
  </si>
  <si>
    <t>二重盲検
(プラセボ有）</t>
    <rPh sb="0" eb="2">
      <t>ニジュウ</t>
    </rPh>
    <rPh sb="2" eb="4">
      <t>モウケン</t>
    </rPh>
    <rPh sb="10" eb="11">
      <t>アリ</t>
    </rPh>
    <phoneticPr fontId="1"/>
  </si>
  <si>
    <t>4週間に4回以上</t>
    <rPh sb="1" eb="3">
      <t>シュウカン</t>
    </rPh>
    <rPh sb="5" eb="6">
      <t>カイ</t>
    </rPh>
    <rPh sb="6" eb="8">
      <t>イジョウ</t>
    </rPh>
    <phoneticPr fontId="1"/>
  </si>
  <si>
    <t>76項目以上</t>
    <rPh sb="2" eb="4">
      <t>コウモク</t>
    </rPh>
    <rPh sb="4" eb="6">
      <t>イジョウ</t>
    </rPh>
    <phoneticPr fontId="1"/>
  </si>
  <si>
    <t>6回以上</t>
    <rPh sb="1" eb="2">
      <t>カイ</t>
    </rPh>
    <rPh sb="2" eb="4">
      <t>イジョウ</t>
    </rPh>
    <phoneticPr fontId="1"/>
  </si>
  <si>
    <t>B</t>
    <phoneticPr fontId="1"/>
  </si>
  <si>
    <t>C</t>
    <phoneticPr fontId="1"/>
  </si>
  <si>
    <t>E</t>
    <phoneticPr fontId="1"/>
  </si>
  <si>
    <t>F</t>
    <phoneticPr fontId="1"/>
  </si>
  <si>
    <t>H</t>
    <phoneticPr fontId="1"/>
  </si>
  <si>
    <t>N</t>
    <phoneticPr fontId="1"/>
  </si>
  <si>
    <t>Ⅱ
(ウエイト×2)</t>
    <phoneticPr fontId="1"/>
  </si>
  <si>
    <t>画像提供作成経費　　（ 有 ・ 無 ）</t>
    <rPh sb="0" eb="2">
      <t>ガゾウ</t>
    </rPh>
    <rPh sb="2" eb="4">
      <t>テイキョウ</t>
    </rPh>
    <rPh sb="4" eb="6">
      <t>サクセイ</t>
    </rPh>
    <rPh sb="6" eb="8">
      <t>ケイヒ</t>
    </rPh>
    <rPh sb="12" eb="13">
      <t>アリ</t>
    </rPh>
    <rPh sb="16" eb="17">
      <t>ナシ</t>
    </rPh>
    <phoneticPr fontId="1"/>
  </si>
  <si>
    <t>計</t>
    <rPh sb="0" eb="1">
      <t>ケイ</t>
    </rPh>
    <phoneticPr fontId="1"/>
  </si>
  <si>
    <t>B</t>
    <phoneticPr fontId="1"/>
  </si>
  <si>
    <t>画像提供等の必要性</t>
    <rPh sb="0" eb="2">
      <t>ガゾウ</t>
    </rPh>
    <rPh sb="2" eb="4">
      <t>テイキョウ</t>
    </rPh>
    <rPh sb="4" eb="5">
      <t>トウ</t>
    </rPh>
    <rPh sb="6" eb="9">
      <t>ヒツヨウセイ</t>
    </rPh>
    <phoneticPr fontId="1"/>
  </si>
  <si>
    <t>テスト画像提供の有無</t>
    <rPh sb="3" eb="5">
      <t>ガゾウ</t>
    </rPh>
    <rPh sb="5" eb="7">
      <t>テイキョウ</t>
    </rPh>
    <rPh sb="8" eb="10">
      <t>ウム</t>
    </rPh>
    <phoneticPr fontId="1"/>
  </si>
  <si>
    <t>スライド作成経費　　（ 有 ・ 無 ）</t>
    <rPh sb="4" eb="6">
      <t>サクセイ</t>
    </rPh>
    <rPh sb="6" eb="8">
      <t>ケイヒ</t>
    </rPh>
    <phoneticPr fontId="1"/>
  </si>
  <si>
    <t>Ｃ</t>
    <phoneticPr fontId="1"/>
  </si>
  <si>
    <t>Ｄ</t>
    <phoneticPr fontId="1"/>
  </si>
  <si>
    <t>病理標本作成</t>
    <rPh sb="0" eb="2">
      <t>ビョウリ</t>
    </rPh>
    <rPh sb="2" eb="4">
      <t>ヒョウホン</t>
    </rPh>
    <rPh sb="4" eb="6">
      <t>サクセイ</t>
    </rPh>
    <phoneticPr fontId="1"/>
  </si>
  <si>
    <t>あり</t>
    <phoneticPr fontId="1"/>
  </si>
  <si>
    <t>要　　素</t>
    <rPh sb="0" eb="1">
      <t>ヨウ</t>
    </rPh>
    <rPh sb="3" eb="4">
      <t>ソ</t>
    </rPh>
    <phoneticPr fontId="1"/>
  </si>
  <si>
    <t>染色方法</t>
    <rPh sb="0" eb="2">
      <t>センショク</t>
    </rPh>
    <rPh sb="2" eb="4">
      <t>ホウホウ</t>
    </rPh>
    <phoneticPr fontId="1"/>
  </si>
  <si>
    <t>未染・HE染色</t>
    <rPh sb="0" eb="1">
      <t>ミ</t>
    </rPh>
    <rPh sb="1" eb="2">
      <t>セン</t>
    </rPh>
    <rPh sb="5" eb="7">
      <t>センショク</t>
    </rPh>
    <phoneticPr fontId="1"/>
  </si>
  <si>
    <t>通常染色</t>
    <rPh sb="0" eb="2">
      <t>ツウジョウ</t>
    </rPh>
    <rPh sb="2" eb="4">
      <t>センショク</t>
    </rPh>
    <phoneticPr fontId="1"/>
  </si>
  <si>
    <t>特殊染色</t>
    <rPh sb="0" eb="2">
      <t>トクシュ</t>
    </rPh>
    <rPh sb="2" eb="4">
      <t>センショク</t>
    </rPh>
    <phoneticPr fontId="1"/>
  </si>
  <si>
    <t>治験費用に関する資料</t>
    <rPh sb="0" eb="2">
      <t>チケン</t>
    </rPh>
    <rPh sb="2" eb="4">
      <t>ヒヨウ</t>
    </rPh>
    <rPh sb="5" eb="6">
      <t>カン</t>
    </rPh>
    <rPh sb="8" eb="10">
      <t>シリョウ</t>
    </rPh>
    <phoneticPr fontId="1"/>
  </si>
  <si>
    <t>薬物動態測定等のための採血・採尿回数（受診１回あたり）</t>
    <rPh sb="0" eb="2">
      <t>ヤクブツ</t>
    </rPh>
    <rPh sb="2" eb="4">
      <t>ドウタイ</t>
    </rPh>
    <rPh sb="4" eb="6">
      <t>ソクテイ</t>
    </rPh>
    <rPh sb="6" eb="7">
      <t>ナド</t>
    </rPh>
    <rPh sb="11" eb="13">
      <t>サイケツ</t>
    </rPh>
    <rPh sb="14" eb="16">
      <t>サイニョウ</t>
    </rPh>
    <rPh sb="16" eb="18">
      <t>カイスウ</t>
    </rPh>
    <rPh sb="19" eb="21">
      <t>ジュシン</t>
    </rPh>
    <rPh sb="22" eb="23">
      <t>カイ</t>
    </rPh>
    <phoneticPr fontId="1"/>
  </si>
  <si>
    <t>臨床検査・自他覚症状観察項目数（受診１回あたり）</t>
    <rPh sb="0" eb="2">
      <t>リンショウ</t>
    </rPh>
    <rPh sb="2" eb="4">
      <t>ケンサ</t>
    </rPh>
    <rPh sb="5" eb="7">
      <t>ジタ</t>
    </rPh>
    <rPh sb="7" eb="8">
      <t>カク</t>
    </rPh>
    <rPh sb="8" eb="10">
      <t>ショウジョウ</t>
    </rPh>
    <rPh sb="10" eb="12">
      <t>カンサツ</t>
    </rPh>
    <rPh sb="12" eb="15">
      <t>コウモクスウ</t>
    </rPh>
    <rPh sb="16" eb="18">
      <t>ジュシン</t>
    </rPh>
    <rPh sb="19" eb="20">
      <t>カイ</t>
    </rPh>
    <phoneticPr fontId="1"/>
  </si>
  <si>
    <t>海外への検体の送付</t>
    <rPh sb="0" eb="2">
      <t>カイガイ</t>
    </rPh>
    <rPh sb="4" eb="6">
      <t>ケンタイ</t>
    </rPh>
    <rPh sb="7" eb="9">
      <t>ソウフ</t>
    </rPh>
    <phoneticPr fontId="1"/>
  </si>
  <si>
    <t>小児・成人
（高齢者，肝，腎障害等合併有）</t>
    <rPh sb="0" eb="2">
      <t>ショウニ</t>
    </rPh>
    <rPh sb="3" eb="5">
      <t>セイジン</t>
    </rPh>
    <rPh sb="7" eb="10">
      <t>コウレイシャ</t>
    </rPh>
    <rPh sb="11" eb="12">
      <t>カン</t>
    </rPh>
    <rPh sb="13" eb="16">
      <t>ジンショウガイ</t>
    </rPh>
    <rPh sb="16" eb="17">
      <t>ナド</t>
    </rPh>
    <rPh sb="17" eb="19">
      <t>ガッペイ</t>
    </rPh>
    <rPh sb="19" eb="20">
      <t>アリ</t>
    </rPh>
    <phoneticPr fontId="1"/>
  </si>
  <si>
    <t>治験責任医師（署名）：</t>
    <rPh sb="0" eb="2">
      <t>チケン</t>
    </rPh>
    <rPh sb="2" eb="4">
      <t>セキニン</t>
    </rPh>
    <rPh sb="4" eb="6">
      <t>イシ</t>
    </rPh>
    <rPh sb="7" eb="9">
      <t>ショメイ</t>
    </rPh>
    <phoneticPr fontId="1"/>
  </si>
  <si>
    <t>確認日：西暦　　　　　年　　　　月　　　　日</t>
    <rPh sb="0" eb="2">
      <t>カクニン</t>
    </rPh>
    <rPh sb="2" eb="3">
      <t>ビ</t>
    </rPh>
    <rPh sb="4" eb="6">
      <t>セイレキ</t>
    </rPh>
    <rPh sb="11" eb="12">
      <t>ネン</t>
    </rPh>
    <rPh sb="16" eb="17">
      <t>ガツ</t>
    </rPh>
    <rPh sb="21" eb="22">
      <t>ニチ</t>
    </rPh>
    <phoneticPr fontId="1"/>
  </si>
  <si>
    <t>　</t>
  </si>
  <si>
    <t>研究費算定内訳書</t>
    <rPh sb="0" eb="2">
      <t>ケンキュウ</t>
    </rPh>
    <rPh sb="2" eb="3">
      <t>ヒ</t>
    </rPh>
    <rPh sb="3" eb="5">
      <t>サンテイ</t>
    </rPh>
    <rPh sb="5" eb="8">
      <t>ウチワケショ</t>
    </rPh>
    <phoneticPr fontId="7"/>
  </si>
  <si>
    <t>初期費用</t>
    <rPh sb="0" eb="2">
      <t>ショキ</t>
    </rPh>
    <rPh sb="2" eb="4">
      <t>ヒヨウ</t>
    </rPh>
    <phoneticPr fontId="1"/>
  </si>
  <si>
    <t>事項</t>
    <rPh sb="0" eb="2">
      <t>ジコウ</t>
    </rPh>
    <phoneticPr fontId="1"/>
  </si>
  <si>
    <t>（4）臨床試験研究経費</t>
    <rPh sb="3" eb="5">
      <t>リンショウ</t>
    </rPh>
    <rPh sb="5" eb="7">
      <t>シケン</t>
    </rPh>
    <rPh sb="7" eb="9">
      <t>ケンキュウ</t>
    </rPh>
    <rPh sb="9" eb="11">
      <t>ケイヒ</t>
    </rPh>
    <phoneticPr fontId="1"/>
  </si>
  <si>
    <t>臨床試験研究経費ポイント数①　</t>
    <rPh sb="0" eb="2">
      <t>リンショウ</t>
    </rPh>
    <rPh sb="2" eb="4">
      <t>シケン</t>
    </rPh>
    <rPh sb="4" eb="6">
      <t>ケンキュウ</t>
    </rPh>
    <rPh sb="6" eb="8">
      <t>ケイヒ</t>
    </rPh>
    <rPh sb="12" eb="13">
      <t>スウ</t>
    </rPh>
    <phoneticPr fontId="1"/>
  </si>
  <si>
    <t>金額</t>
    <rPh sb="0" eb="2">
      <t>キンガク</t>
    </rPh>
    <phoneticPr fontId="1"/>
  </si>
  <si>
    <t>所要額（税抜）</t>
    <rPh sb="0" eb="2">
      <t>ショヨウ</t>
    </rPh>
    <rPh sb="2" eb="3">
      <t>ガク</t>
    </rPh>
    <rPh sb="4" eb="5">
      <t>ゼイ</t>
    </rPh>
    <rPh sb="5" eb="6">
      <t>ヌ</t>
    </rPh>
    <phoneticPr fontId="1"/>
  </si>
  <si>
    <t>算定根拠</t>
    <rPh sb="0" eb="2">
      <t>サンテイ</t>
    </rPh>
    <rPh sb="2" eb="4">
      <t>コンキョ</t>
    </rPh>
    <phoneticPr fontId="1"/>
  </si>
  <si>
    <t>初期費用（税抜）　計</t>
    <rPh sb="0" eb="2">
      <t>ショキ</t>
    </rPh>
    <rPh sb="2" eb="4">
      <t>ヒヨウ</t>
    </rPh>
    <rPh sb="5" eb="6">
      <t>ゼイ</t>
    </rPh>
    <rPh sb="6" eb="7">
      <t>ヌ</t>
    </rPh>
    <rPh sb="9" eb="10">
      <t>ケイ</t>
    </rPh>
    <phoneticPr fontId="1"/>
  </si>
  <si>
    <t>消費税額　　　　　　</t>
    <rPh sb="0" eb="3">
      <t>ショウヒゼイ</t>
    </rPh>
    <rPh sb="3" eb="4">
      <t>ガク</t>
    </rPh>
    <phoneticPr fontId="1"/>
  </si>
  <si>
    <t>初期費用（税込）　計</t>
    <rPh sb="0" eb="2">
      <t>ショキ</t>
    </rPh>
    <rPh sb="2" eb="4">
      <t>ヒヨウ</t>
    </rPh>
    <rPh sb="5" eb="6">
      <t>ゼイ</t>
    </rPh>
    <rPh sb="6" eb="7">
      <t>コ</t>
    </rPh>
    <rPh sb="9" eb="10">
      <t>ケイ</t>
    </rPh>
    <phoneticPr fontId="1"/>
  </si>
  <si>
    <t>出来高費用　1症例分</t>
    <rPh sb="0" eb="3">
      <t>デキダカ</t>
    </rPh>
    <rPh sb="3" eb="5">
      <t>ヒヨウ</t>
    </rPh>
    <rPh sb="7" eb="9">
      <t>ショウレイ</t>
    </rPh>
    <rPh sb="9" eb="10">
      <t>ブン</t>
    </rPh>
    <phoneticPr fontId="1"/>
  </si>
  <si>
    <t>（1）人件費</t>
    <rPh sb="3" eb="6">
      <t>ジンケンヒ</t>
    </rPh>
    <phoneticPr fontId="1"/>
  </si>
  <si>
    <t>（2）臨床試験研究経費</t>
    <rPh sb="3" eb="5">
      <t>リンショウ</t>
    </rPh>
    <rPh sb="5" eb="7">
      <t>シケン</t>
    </rPh>
    <rPh sb="7" eb="9">
      <t>ケンキュウ</t>
    </rPh>
    <rPh sb="9" eb="11">
      <t>ケイヒ</t>
    </rPh>
    <phoneticPr fontId="1"/>
  </si>
  <si>
    <t>画像提供作成経費ポイント③</t>
    <rPh sb="0" eb="2">
      <t>ガゾウ</t>
    </rPh>
    <rPh sb="2" eb="4">
      <t>テイキョウ</t>
    </rPh>
    <rPh sb="4" eb="6">
      <t>サクセイ</t>
    </rPh>
    <rPh sb="6" eb="8">
      <t>ケイヒ</t>
    </rPh>
    <phoneticPr fontId="1"/>
  </si>
  <si>
    <t>× 6,000 × 30％ × 症例数</t>
    <rPh sb="16" eb="18">
      <t>ショウレイ</t>
    </rPh>
    <rPh sb="18" eb="19">
      <t>スウ</t>
    </rPh>
    <phoneticPr fontId="1"/>
  </si>
  <si>
    <t>× 6,000</t>
    <phoneticPr fontId="1"/>
  </si>
  <si>
    <t>× 6,000 × 0.7</t>
    <phoneticPr fontId="1"/>
  </si>
  <si>
    <t>× 4,000</t>
    <phoneticPr fontId="1"/>
  </si>
  <si>
    <t>スライド作成経費ポイント数④</t>
    <rPh sb="4" eb="6">
      <t>サクセイ</t>
    </rPh>
    <rPh sb="6" eb="8">
      <t>ケイヒ</t>
    </rPh>
    <rPh sb="12" eb="13">
      <t>スウ</t>
    </rPh>
    <phoneticPr fontId="1"/>
  </si>
  <si>
    <t>× 4,000</t>
    <phoneticPr fontId="1"/>
  </si>
  <si>
    <t>出来高費用　1症例分（税抜）　計</t>
    <rPh sb="0" eb="3">
      <t>デキダカ</t>
    </rPh>
    <rPh sb="3" eb="5">
      <t>ヒヨウ</t>
    </rPh>
    <rPh sb="7" eb="9">
      <t>ショウレイ</t>
    </rPh>
    <rPh sb="9" eb="10">
      <t>ブン</t>
    </rPh>
    <rPh sb="11" eb="12">
      <t>ゼイ</t>
    </rPh>
    <rPh sb="12" eb="13">
      <t>ヌ</t>
    </rPh>
    <rPh sb="15" eb="16">
      <t>ケイ</t>
    </rPh>
    <phoneticPr fontId="1"/>
  </si>
  <si>
    <t xml:space="preserve">消費税額　　　　　　　　　　　  </t>
    <rPh sb="0" eb="3">
      <t>ショウヒゼイ</t>
    </rPh>
    <rPh sb="3" eb="4">
      <t>ガク</t>
    </rPh>
    <phoneticPr fontId="1"/>
  </si>
  <si>
    <t>出来高費用　1症例分（税込）　計</t>
    <rPh sb="0" eb="3">
      <t>デキダカ</t>
    </rPh>
    <rPh sb="3" eb="5">
      <t>ヒヨウ</t>
    </rPh>
    <rPh sb="7" eb="9">
      <t>ショウレイ</t>
    </rPh>
    <rPh sb="9" eb="10">
      <t>ブン</t>
    </rPh>
    <rPh sb="11" eb="12">
      <t>ゼイ</t>
    </rPh>
    <rPh sb="12" eb="13">
      <t>コ</t>
    </rPh>
    <rPh sb="15" eb="16">
      <t>ケイ</t>
    </rPh>
    <phoneticPr fontId="1"/>
  </si>
  <si>
    <t>（1）被験者負担軽減費</t>
    <rPh sb="3" eb="6">
      <t>ヒケンシャ</t>
    </rPh>
    <rPh sb="6" eb="8">
      <t>フタン</t>
    </rPh>
    <rPh sb="8" eb="10">
      <t>ケイゲン</t>
    </rPh>
    <rPh sb="10" eb="11">
      <t>ヒ</t>
    </rPh>
    <phoneticPr fontId="1"/>
  </si>
  <si>
    <t>（2）観察期脱落費用</t>
    <rPh sb="3" eb="5">
      <t>カンサツ</t>
    </rPh>
    <rPh sb="5" eb="6">
      <t>キ</t>
    </rPh>
    <rPh sb="6" eb="8">
      <t>ダツラク</t>
    </rPh>
    <rPh sb="8" eb="10">
      <t>ヒヨウ</t>
    </rPh>
    <phoneticPr fontId="1"/>
  </si>
  <si>
    <t>その他　1症例分（税抜）　計</t>
    <rPh sb="2" eb="3">
      <t>タ</t>
    </rPh>
    <rPh sb="5" eb="7">
      <t>ショウレイ</t>
    </rPh>
    <rPh sb="7" eb="8">
      <t>ブン</t>
    </rPh>
    <rPh sb="9" eb="10">
      <t>ゼイ</t>
    </rPh>
    <rPh sb="10" eb="11">
      <t>ヌ</t>
    </rPh>
    <rPh sb="13" eb="14">
      <t>ケイ</t>
    </rPh>
    <phoneticPr fontId="1"/>
  </si>
  <si>
    <t xml:space="preserve">消費税額　　　　 　　　　　 </t>
    <rPh sb="0" eb="3">
      <t>ショウヒゼイ</t>
    </rPh>
    <rPh sb="3" eb="4">
      <t>ガク</t>
    </rPh>
    <phoneticPr fontId="1"/>
  </si>
  <si>
    <t>その他　1症例分（税込）　計</t>
    <rPh sb="2" eb="3">
      <t>タ</t>
    </rPh>
    <rPh sb="5" eb="7">
      <t>ショウレイ</t>
    </rPh>
    <rPh sb="7" eb="8">
      <t>ブン</t>
    </rPh>
    <rPh sb="9" eb="10">
      <t>ゼイ</t>
    </rPh>
    <rPh sb="10" eb="11">
      <t>コ</t>
    </rPh>
    <rPh sb="13" eb="14">
      <t>ケイ</t>
    </rPh>
    <phoneticPr fontId="1"/>
  </si>
  <si>
    <t>1症例あたりのポイント①</t>
    <rPh sb="1" eb="3">
      <t>ショウレイ</t>
    </rPh>
    <phoneticPr fontId="1"/>
  </si>
  <si>
    <t xml:space="preserve">7,000 × </t>
    <phoneticPr fontId="1"/>
  </si>
  <si>
    <t>臨床試験研究経費ポイント数 ①　</t>
    <rPh sb="0" eb="2">
      <t>リンショウ</t>
    </rPh>
    <rPh sb="2" eb="4">
      <t>シケン</t>
    </rPh>
    <rPh sb="4" eb="6">
      <t>ケンキュウ</t>
    </rPh>
    <rPh sb="6" eb="8">
      <t>ケイヒ</t>
    </rPh>
    <rPh sb="12" eb="13">
      <t>スウ</t>
    </rPh>
    <phoneticPr fontId="1"/>
  </si>
  <si>
    <t>臨床試験研究経費ポイント数 ①’</t>
    <rPh sb="0" eb="2">
      <t>リンショウ</t>
    </rPh>
    <rPh sb="2" eb="4">
      <t>シケン</t>
    </rPh>
    <rPh sb="4" eb="6">
      <t>ケンキュウ</t>
    </rPh>
    <rPh sb="6" eb="8">
      <t>ケイヒ</t>
    </rPh>
    <rPh sb="12" eb="13">
      <t>スウ</t>
    </rPh>
    <phoneticPr fontId="1"/>
  </si>
  <si>
    <t>画像提供作成経費ポイント数 ③’</t>
    <rPh sb="0" eb="2">
      <t>ガゾウ</t>
    </rPh>
    <rPh sb="2" eb="4">
      <t>テイキョウ</t>
    </rPh>
    <rPh sb="4" eb="6">
      <t>サクセイ</t>
    </rPh>
    <rPh sb="6" eb="8">
      <t>ケイヒ</t>
    </rPh>
    <rPh sb="12" eb="13">
      <t>スウ</t>
    </rPh>
    <phoneticPr fontId="1"/>
  </si>
  <si>
    <t>1症例当りのポイント ③</t>
    <rPh sb="1" eb="3">
      <t>ショウレイ</t>
    </rPh>
    <rPh sb="3" eb="4">
      <t>アタ</t>
    </rPh>
    <phoneticPr fontId="1"/>
  </si>
  <si>
    <t>１契約当りのポイント ③’</t>
    <rPh sb="1" eb="3">
      <t>ケイヤク</t>
    </rPh>
    <rPh sb="3" eb="4">
      <t>アタ</t>
    </rPh>
    <phoneticPr fontId="1"/>
  </si>
  <si>
    <t>1契約あたりのポイント ①’</t>
    <rPh sb="1" eb="3">
      <t>ケイヤク</t>
    </rPh>
    <phoneticPr fontId="1"/>
  </si>
  <si>
    <t>　</t>
    <phoneticPr fontId="1"/>
  </si>
  <si>
    <t>例</t>
    <rPh sb="0" eb="1">
      <t>レイ</t>
    </rPh>
    <phoneticPr fontId="1"/>
  </si>
  <si>
    <t>E</t>
    <phoneticPr fontId="1"/>
  </si>
  <si>
    <t>1~２回</t>
    <rPh sb="3" eb="4">
      <t>カイ</t>
    </rPh>
    <phoneticPr fontId="1"/>
  </si>
  <si>
    <t>Ⅳ
（ウエイト×８）</t>
    <phoneticPr fontId="1"/>
  </si>
  <si>
    <t>Ⅱ
(ウエイト×3)</t>
    <phoneticPr fontId="1"/>
  </si>
  <si>
    <t>（1）審査費（年度）</t>
    <rPh sb="3" eb="5">
      <t>シンサ</t>
    </rPh>
    <rPh sb="5" eb="6">
      <t>ヒ</t>
    </rPh>
    <rPh sb="7" eb="9">
      <t>ネンド</t>
    </rPh>
    <phoneticPr fontId="1"/>
  </si>
  <si>
    <t>O</t>
    <phoneticPr fontId="1"/>
  </si>
  <si>
    <t>3~６回</t>
    <rPh sb="3" eb="4">
      <t>カイ</t>
    </rPh>
    <phoneticPr fontId="1"/>
  </si>
  <si>
    <t>7~10回</t>
    <rPh sb="4" eb="5">
      <t>カイ</t>
    </rPh>
    <phoneticPr fontId="1"/>
  </si>
  <si>
    <t>11回以上</t>
    <rPh sb="2" eb="3">
      <t>カイ</t>
    </rPh>
    <rPh sb="3" eb="5">
      <t>イジョウ</t>
    </rPh>
    <phoneticPr fontId="1"/>
  </si>
  <si>
    <t>ー</t>
    <phoneticPr fontId="1"/>
  </si>
  <si>
    <t>【基本情報】</t>
    <rPh sb="1" eb="3">
      <t>キホン</t>
    </rPh>
    <rPh sb="3" eb="5">
      <t>ジョウホウ</t>
    </rPh>
    <phoneticPr fontId="1"/>
  </si>
  <si>
    <t>その他（別途算定）</t>
    <rPh sb="2" eb="3">
      <t>タ</t>
    </rPh>
    <rPh sb="4" eb="6">
      <t>ベット</t>
    </rPh>
    <rPh sb="6" eb="8">
      <t>サンテイ</t>
    </rPh>
    <phoneticPr fontId="1"/>
  </si>
  <si>
    <t>外来のみ</t>
    <rPh sb="0" eb="2">
      <t>ガイライ</t>
    </rPh>
    <phoneticPr fontId="1"/>
  </si>
  <si>
    <t>25~49週</t>
    <rPh sb="5" eb="6">
      <t>シュウ</t>
    </rPh>
    <phoneticPr fontId="1"/>
  </si>
  <si>
    <t>50週以上は25週毎に9ポイント加算する</t>
    <rPh sb="2" eb="3">
      <t>シュウ</t>
    </rPh>
    <rPh sb="3" eb="5">
      <t>イジョウ</t>
    </rPh>
    <rPh sb="8" eb="9">
      <t>シュウ</t>
    </rPh>
    <rPh sb="9" eb="10">
      <t>ゴト</t>
    </rPh>
    <rPh sb="16" eb="18">
      <t>カサン</t>
    </rPh>
    <phoneticPr fontId="1"/>
  </si>
  <si>
    <t>D</t>
    <phoneticPr fontId="1"/>
  </si>
  <si>
    <t>G</t>
    <phoneticPr fontId="1"/>
  </si>
  <si>
    <t>I</t>
    <phoneticPr fontId="1"/>
  </si>
  <si>
    <t>J</t>
    <phoneticPr fontId="1"/>
  </si>
  <si>
    <t>L</t>
    <phoneticPr fontId="1"/>
  </si>
  <si>
    <t>M</t>
    <phoneticPr fontId="1"/>
  </si>
  <si>
    <t>P</t>
    <phoneticPr fontId="1"/>
  </si>
  <si>
    <t>Q</t>
    <phoneticPr fontId="1"/>
  </si>
  <si>
    <t>R</t>
    <phoneticPr fontId="1"/>
  </si>
  <si>
    <t>×3,000</t>
    <phoneticPr fontId="1"/>
  </si>
  <si>
    <t>その他の経費</t>
    <rPh sb="2" eb="3">
      <t>タ</t>
    </rPh>
    <rPh sb="4" eb="6">
      <t>ケイヒ</t>
    </rPh>
    <phoneticPr fontId="1"/>
  </si>
  <si>
    <t>外注検体処理</t>
    <rPh sb="0" eb="2">
      <t>ガイチュウ</t>
    </rPh>
    <rPh sb="2" eb="4">
      <t>ケンタイ</t>
    </rPh>
    <rPh sb="4" eb="6">
      <t>ショリ</t>
    </rPh>
    <phoneticPr fontId="1"/>
  </si>
  <si>
    <t>外注検体処理経費　　（ 有 ・ 無 ）</t>
    <rPh sb="0" eb="2">
      <t>ガイチュウ</t>
    </rPh>
    <rPh sb="2" eb="4">
      <t>ケンタイ</t>
    </rPh>
    <rPh sb="4" eb="6">
      <t>ショリ</t>
    </rPh>
    <rPh sb="6" eb="8">
      <t>ケイヒ</t>
    </rPh>
    <phoneticPr fontId="1"/>
  </si>
  <si>
    <t>理由：</t>
    <rPh sb="0" eb="2">
      <t>リユウ</t>
    </rPh>
    <phoneticPr fontId="1"/>
  </si>
  <si>
    <t>症例数：</t>
    <rPh sb="0" eb="2">
      <t>ショウレイ</t>
    </rPh>
    <rPh sb="2" eb="3">
      <t>スウ</t>
    </rPh>
    <phoneticPr fontId="1"/>
  </si>
  <si>
    <t>治験課題名　：</t>
    <rPh sb="0" eb="2">
      <t>チケン</t>
    </rPh>
    <rPh sb="2" eb="4">
      <t>カダイ</t>
    </rPh>
    <rPh sb="4" eb="5">
      <t>メイ</t>
    </rPh>
    <phoneticPr fontId="1"/>
  </si>
  <si>
    <t>治験薬名　：</t>
    <rPh sb="0" eb="2">
      <t>チケン</t>
    </rPh>
    <rPh sb="2" eb="3">
      <t>ヤク</t>
    </rPh>
    <rPh sb="3" eb="4">
      <t>メイ</t>
    </rPh>
    <phoneticPr fontId="1"/>
  </si>
  <si>
    <t>治験依頼者　：</t>
    <rPh sb="0" eb="2">
      <t>チケン</t>
    </rPh>
    <rPh sb="2" eb="5">
      <t>イライシャ</t>
    </rPh>
    <phoneticPr fontId="1"/>
  </si>
  <si>
    <t>診療科　：</t>
    <rPh sb="0" eb="3">
      <t>シンリョウカ</t>
    </rPh>
    <phoneticPr fontId="1"/>
  </si>
  <si>
    <t>治験責任医師　：</t>
    <rPh sb="0" eb="2">
      <t>チケン</t>
    </rPh>
    <rPh sb="2" eb="4">
      <t>セキニン</t>
    </rPh>
    <rPh sb="4" eb="6">
      <t>イシ</t>
    </rPh>
    <phoneticPr fontId="1"/>
  </si>
  <si>
    <t>症例数　：</t>
    <rPh sb="0" eb="2">
      <t>ショウレイ</t>
    </rPh>
    <rPh sb="2" eb="3">
      <t>スウ</t>
    </rPh>
    <phoneticPr fontId="1"/>
  </si>
  <si>
    <t>課題名</t>
    <rPh sb="0" eb="2">
      <t>カダイ</t>
    </rPh>
    <rPh sb="2" eb="3">
      <t>メイ</t>
    </rPh>
    <phoneticPr fontId="1"/>
  </si>
  <si>
    <t>治験薬名</t>
    <rPh sb="0" eb="2">
      <t>チケン</t>
    </rPh>
    <rPh sb="2" eb="3">
      <t>ヤク</t>
    </rPh>
    <rPh sb="3" eb="4">
      <t>メイ</t>
    </rPh>
    <phoneticPr fontId="1"/>
  </si>
  <si>
    <t>依頼者</t>
    <rPh sb="0" eb="3">
      <t>イライシャ</t>
    </rPh>
    <phoneticPr fontId="1"/>
  </si>
  <si>
    <t>課題名</t>
    <rPh sb="0" eb="2">
      <t>カダイ</t>
    </rPh>
    <rPh sb="2" eb="3">
      <t>メイ</t>
    </rPh>
    <phoneticPr fontId="1"/>
  </si>
  <si>
    <t>診療科</t>
    <rPh sb="0" eb="3">
      <t>シンリョウカ</t>
    </rPh>
    <phoneticPr fontId="1"/>
  </si>
  <si>
    <t>依頼者</t>
    <rPh sb="0" eb="3">
      <t>イライシャ</t>
    </rPh>
    <phoneticPr fontId="1"/>
  </si>
  <si>
    <t>課題名</t>
    <rPh sb="0" eb="2">
      <t>カダイ</t>
    </rPh>
    <rPh sb="2" eb="3">
      <t>メイ</t>
    </rPh>
    <phoneticPr fontId="1"/>
  </si>
  <si>
    <t>治験責任医師</t>
    <rPh sb="0" eb="2">
      <t>チケン</t>
    </rPh>
    <rPh sb="2" eb="4">
      <t>セキニン</t>
    </rPh>
    <rPh sb="4" eb="6">
      <t>イシ</t>
    </rPh>
    <phoneticPr fontId="1"/>
  </si>
  <si>
    <t>１症例あたりのポイント ④</t>
    <rPh sb="1" eb="3">
      <t>ショウレイ</t>
    </rPh>
    <phoneticPr fontId="1"/>
  </si>
  <si>
    <t>１症例あたりのポイント ⑤</t>
    <rPh sb="1" eb="3">
      <t>ショウレイ</t>
    </rPh>
    <phoneticPr fontId="1"/>
  </si>
  <si>
    <t>臨床試験研究経費ポイント①が60ポイント以下</t>
    <rPh sb="0" eb="2">
      <t>リンショウ</t>
    </rPh>
    <rPh sb="2" eb="4">
      <t>シケン</t>
    </rPh>
    <rPh sb="4" eb="6">
      <t>ケンキュウ</t>
    </rPh>
    <rPh sb="6" eb="8">
      <t>ケイヒ</t>
    </rPh>
    <rPh sb="20" eb="22">
      <t>イカ</t>
    </rPh>
    <phoneticPr fontId="1"/>
  </si>
  <si>
    <t>臨床試験研究経費ポイント①が61ポイント以上</t>
    <rPh sb="0" eb="2">
      <t>リンショウ</t>
    </rPh>
    <rPh sb="2" eb="4">
      <t>シケン</t>
    </rPh>
    <rPh sb="4" eb="6">
      <t>ケンキュウ</t>
    </rPh>
    <rPh sb="6" eb="8">
      <t>ケイヒ</t>
    </rPh>
    <rPh sb="20" eb="22">
      <t>イジョウ</t>
    </rPh>
    <phoneticPr fontId="1"/>
  </si>
  <si>
    <t>× 5,000</t>
    <phoneticPr fontId="1"/>
  </si>
  <si>
    <t>（3）画像提供作成経費</t>
    <rPh sb="3" eb="5">
      <t>ガゾウ</t>
    </rPh>
    <rPh sb="5" eb="7">
      <t>テイキョウ</t>
    </rPh>
    <rPh sb="7" eb="9">
      <t>サクセイ</t>
    </rPh>
    <rPh sb="9" eb="11">
      <t>ケイヒ</t>
    </rPh>
    <phoneticPr fontId="1"/>
  </si>
  <si>
    <t>（4）スライド作成経費</t>
    <rPh sb="7" eb="9">
      <t>サクセイ</t>
    </rPh>
    <rPh sb="9" eb="11">
      <t>ケイヒ</t>
    </rPh>
    <phoneticPr fontId="1"/>
  </si>
  <si>
    <t>（6）管理経費</t>
    <rPh sb="3" eb="5">
      <t>カンリ</t>
    </rPh>
    <rPh sb="5" eb="7">
      <t>ケイヒ</t>
    </rPh>
    <phoneticPr fontId="1"/>
  </si>
  <si>
    <t>（7）間接経費</t>
    <rPh sb="3" eb="5">
      <t>カンセツ</t>
    </rPh>
    <rPh sb="5" eb="7">
      <t>ケイヒ</t>
    </rPh>
    <phoneticPr fontId="1"/>
  </si>
  <si>
    <t>（5）外注検体処理経費</t>
    <rPh sb="3" eb="5">
      <t>ガイチュウ</t>
    </rPh>
    <rPh sb="5" eb="7">
      <t>ケンタイ</t>
    </rPh>
    <rPh sb="7" eb="9">
      <t>ショリ</t>
    </rPh>
    <rPh sb="9" eb="11">
      <t>ケイヒ</t>
    </rPh>
    <phoneticPr fontId="1"/>
  </si>
  <si>
    <t>外注検体処理経費ポイント数⑤</t>
    <rPh sb="0" eb="2">
      <t>ガイチュウ</t>
    </rPh>
    <rPh sb="2" eb="4">
      <t>ケンタイ</t>
    </rPh>
    <rPh sb="4" eb="6">
      <t>ショリ</t>
    </rPh>
    <rPh sb="6" eb="8">
      <t>ケイヒ</t>
    </rPh>
    <rPh sb="12" eb="13">
      <t>スウ</t>
    </rPh>
    <phoneticPr fontId="1"/>
  </si>
  <si>
    <t>F</t>
    <phoneticPr fontId="1"/>
  </si>
  <si>
    <t>その他</t>
    <rPh sb="2" eb="3">
      <t>タ</t>
    </rPh>
    <phoneticPr fontId="1"/>
  </si>
  <si>
    <t>ー</t>
    <phoneticPr fontId="1"/>
  </si>
  <si>
    <t>理由：</t>
    <rPh sb="0" eb="2">
      <t>リユウ</t>
    </rPh>
    <phoneticPr fontId="1"/>
  </si>
  <si>
    <t>（3）治験契約準備経費</t>
    <rPh sb="3" eb="5">
      <t>チケン</t>
    </rPh>
    <rPh sb="5" eb="7">
      <t>ケイヤク</t>
    </rPh>
    <rPh sb="7" eb="9">
      <t>ジュンビ</t>
    </rPh>
    <rPh sb="9" eb="11">
      <t>ケイヒ</t>
    </rPh>
    <phoneticPr fontId="1"/>
  </si>
  <si>
    <t>　</t>
    <phoneticPr fontId="1"/>
  </si>
  <si>
    <t>（2）人件費（年度）</t>
    <rPh sb="3" eb="6">
      <t>ジンケンヒ</t>
    </rPh>
    <rPh sb="7" eb="9">
      <t>ネンド</t>
    </rPh>
    <phoneticPr fontId="1"/>
  </si>
  <si>
    <t>（3）臨床試験研究経費</t>
    <rPh sb="3" eb="5">
      <t>リンショウ</t>
    </rPh>
    <rPh sb="5" eb="7">
      <t>シケン</t>
    </rPh>
    <rPh sb="7" eb="9">
      <t>ケンキュウ</t>
    </rPh>
    <rPh sb="9" eb="11">
      <t>ケイヒ</t>
    </rPh>
    <phoneticPr fontId="1"/>
  </si>
  <si>
    <t>（5）治験薬管理経費（年度）</t>
    <rPh sb="3" eb="5">
      <t>チケン</t>
    </rPh>
    <rPh sb="5" eb="6">
      <t>ヤク</t>
    </rPh>
    <rPh sb="6" eb="8">
      <t>カンリ</t>
    </rPh>
    <rPh sb="8" eb="10">
      <t>ケイヒ</t>
    </rPh>
    <rPh sb="11" eb="13">
      <t>ネンド</t>
    </rPh>
    <phoneticPr fontId="1"/>
  </si>
  <si>
    <t>（6）画像提供作成経費</t>
    <rPh sb="3" eb="5">
      <t>ガゾウ</t>
    </rPh>
    <rPh sb="5" eb="7">
      <t>テイキョウ</t>
    </rPh>
    <rPh sb="7" eb="9">
      <t>サクセイ</t>
    </rPh>
    <rPh sb="9" eb="11">
      <t>ケイヒ</t>
    </rPh>
    <phoneticPr fontId="1"/>
  </si>
  <si>
    <t>（7）持込み医療機器
　　（心電図等）</t>
    <rPh sb="3" eb="5">
      <t>モチコ</t>
    </rPh>
    <rPh sb="6" eb="8">
      <t>イリョウ</t>
    </rPh>
    <rPh sb="8" eb="10">
      <t>キキ</t>
    </rPh>
    <rPh sb="14" eb="18">
      <t>シンデンズナド</t>
    </rPh>
    <phoneticPr fontId="1"/>
  </si>
  <si>
    <t>（8）備品費</t>
    <rPh sb="3" eb="6">
      <t>ビヒンヒ</t>
    </rPh>
    <phoneticPr fontId="1"/>
  </si>
  <si>
    <t>（9）旅費</t>
    <rPh sb="3" eb="5">
      <t>リョヒ</t>
    </rPh>
    <phoneticPr fontId="1"/>
  </si>
  <si>
    <t>（10）管理経費</t>
    <rPh sb="4" eb="6">
      <t>カンリ</t>
    </rPh>
    <rPh sb="6" eb="8">
      <t>ケイヒ</t>
    </rPh>
    <phoneticPr fontId="1"/>
  </si>
  <si>
    <t>（11）間接経費</t>
    <rPh sb="4" eb="6">
      <t>カンセツ</t>
    </rPh>
    <rPh sb="6" eb="8">
      <t>ケイヒ</t>
    </rPh>
    <phoneticPr fontId="1"/>
  </si>
  <si>
    <t>（1）～（9）の20％</t>
    <phoneticPr fontId="1"/>
  </si>
  <si>
    <t>（1）～（10）の30％</t>
    <phoneticPr fontId="1"/>
  </si>
  <si>
    <t>（1）～（5）の20％</t>
    <phoneticPr fontId="1"/>
  </si>
  <si>
    <t>（1）～（6）の30％</t>
    <phoneticPr fontId="1"/>
  </si>
  <si>
    <t>治験経費算定基準表（消費税別）</t>
    <rPh sb="4" eb="6">
      <t>サンテイ</t>
    </rPh>
    <rPh sb="10" eb="13">
      <t>ショウヒゼイ</t>
    </rPh>
    <rPh sb="13" eb="14">
      <t>ベツ</t>
    </rPh>
    <phoneticPr fontId="21"/>
  </si>
  <si>
    <t>直接経費</t>
    <rPh sb="0" eb="2">
      <t>チョクセツ</t>
    </rPh>
    <rPh sb="2" eb="4">
      <t>ケイヒ</t>
    </rPh>
    <phoneticPr fontId="21"/>
  </si>
  <si>
    <t>初期費用
（契約単位）</t>
    <rPh sb="0" eb="2">
      <t>ショキ</t>
    </rPh>
    <rPh sb="2" eb="4">
      <t>ヒヨウ</t>
    </rPh>
    <rPh sb="6" eb="8">
      <t>ケイヤク</t>
    </rPh>
    <rPh sb="8" eb="10">
      <t>タンイ</t>
    </rPh>
    <phoneticPr fontId="21"/>
  </si>
  <si>
    <t>治験審査委員会の審査に関する経費
書類保管費</t>
    <rPh sb="17" eb="19">
      <t>ショルイ</t>
    </rPh>
    <rPh sb="19" eb="21">
      <t>ホカン</t>
    </rPh>
    <rPh sb="21" eb="22">
      <t>ヒ</t>
    </rPh>
    <phoneticPr fontId="21"/>
  </si>
  <si>
    <t>当該治験を実施するため，事務，治験の進行等の管理等を行う職員の雇用に要する初期経費</t>
    <phoneticPr fontId="21"/>
  </si>
  <si>
    <t>臨床試験研究経費ポイント数 ①×6,000円×30％×症例数</t>
    <phoneticPr fontId="21"/>
  </si>
  <si>
    <t>当該治験に関連して必要となる研究経費</t>
    <phoneticPr fontId="21"/>
  </si>
  <si>
    <t>臨床試験研究経費ポイント数①’×6,000円</t>
    <phoneticPr fontId="21"/>
  </si>
  <si>
    <t>治験薬の管理に要する経費</t>
    <phoneticPr fontId="21"/>
  </si>
  <si>
    <t>画像提供作製経費ポイント数③’×4,000円</t>
    <phoneticPr fontId="21"/>
  </si>
  <si>
    <t>画像提供作製に要する経費</t>
    <rPh sb="0" eb="2">
      <t>ガゾウ</t>
    </rPh>
    <rPh sb="2" eb="4">
      <t>テイキョウ</t>
    </rPh>
    <rPh sb="4" eb="6">
      <t>サクセイ</t>
    </rPh>
    <phoneticPr fontId="21"/>
  </si>
  <si>
    <t>所要額</t>
    <rPh sb="0" eb="2">
      <t>ショヨウ</t>
    </rPh>
    <rPh sb="2" eb="3">
      <t>ガク</t>
    </rPh>
    <phoneticPr fontId="21"/>
  </si>
  <si>
    <t>当該治験に必要な機械器具の購入に要する経費</t>
    <phoneticPr fontId="21"/>
  </si>
  <si>
    <t>当該治験及び治験に関連する移動に要する経費</t>
    <rPh sb="13" eb="15">
      <t>イドウ</t>
    </rPh>
    <phoneticPr fontId="21"/>
  </si>
  <si>
    <t>出来高費用
（症例単位）</t>
    <rPh sb="0" eb="2">
      <t>デキ</t>
    </rPh>
    <rPh sb="2" eb="3">
      <t>ダカ</t>
    </rPh>
    <rPh sb="3" eb="5">
      <t>ヒヨウ</t>
    </rPh>
    <phoneticPr fontId="21"/>
  </si>
  <si>
    <t>Ⅰ）臨床試験研究経費ポイント ①が60ポイント以下
300,000円×症例数</t>
    <rPh sb="23" eb="25">
      <t>イカ</t>
    </rPh>
    <phoneticPr fontId="22"/>
  </si>
  <si>
    <t>当該治験を実施するための職員経費</t>
  </si>
  <si>
    <t>Ⅱ）臨床試験研究経費ポイント ①が61ポイント以上
臨床試験研究経費ポイント数 ①×5,000円×症例数</t>
    <phoneticPr fontId="21"/>
  </si>
  <si>
    <t>臨床試験研究経費ポイント数 ①×6,000円×70％×症例数</t>
    <phoneticPr fontId="21"/>
  </si>
  <si>
    <t>当該治験に関連して必要となる研究経費</t>
    <phoneticPr fontId="21"/>
  </si>
  <si>
    <t>スライド作製に要する経費</t>
    <rPh sb="4" eb="6">
      <t>サクセイ</t>
    </rPh>
    <phoneticPr fontId="21"/>
  </si>
  <si>
    <t>その他の費用</t>
    <phoneticPr fontId="21"/>
  </si>
  <si>
    <t>交通費の負担増等治験参加に伴う被験者の負担を軽減するための経費</t>
    <phoneticPr fontId="21"/>
  </si>
  <si>
    <t>50,000円/症例</t>
    <phoneticPr fontId="21"/>
  </si>
  <si>
    <t>観察期脱落症例に要する経費</t>
    <rPh sb="0" eb="2">
      <t>カンサツ</t>
    </rPh>
    <rPh sb="2" eb="3">
      <t>キ</t>
    </rPh>
    <rPh sb="3" eb="5">
      <t>ダツラク</t>
    </rPh>
    <rPh sb="5" eb="7">
      <t>ショウレイ</t>
    </rPh>
    <rPh sb="8" eb="9">
      <t>ヨウ</t>
    </rPh>
    <rPh sb="11" eb="13">
      <t>ケイヒ</t>
    </rPh>
    <phoneticPr fontId="21"/>
  </si>
  <si>
    <t xml:space="preserve">管理経費 </t>
  </si>
  <si>
    <t>当該治験に必要な光熱水料、消耗品費、印刷費、通信費等（治験審査委員会事務処理に必要な経費、治験の進行等の管理、治験終了報告書提出までのモニタリングに必要な経費を含む）</t>
    <rPh sb="0" eb="2">
      <t>トウガイ</t>
    </rPh>
    <rPh sb="2" eb="4">
      <t>チケン</t>
    </rPh>
    <rPh sb="5" eb="7">
      <t>ヒツヨウ</t>
    </rPh>
    <rPh sb="8" eb="12">
      <t>コウネツスイリョウ</t>
    </rPh>
    <rPh sb="13" eb="16">
      <t>ショウモウヒン</t>
    </rPh>
    <rPh sb="16" eb="17">
      <t>ヒ</t>
    </rPh>
    <rPh sb="18" eb="21">
      <t>インサツヒ</t>
    </rPh>
    <rPh sb="22" eb="25">
      <t>ツウシンヒ</t>
    </rPh>
    <rPh sb="25" eb="26">
      <t>トウ</t>
    </rPh>
    <rPh sb="27" eb="29">
      <t>チケン</t>
    </rPh>
    <rPh sb="29" eb="31">
      <t>シンサ</t>
    </rPh>
    <rPh sb="31" eb="34">
      <t>イインカイ</t>
    </rPh>
    <rPh sb="34" eb="36">
      <t>ジム</t>
    </rPh>
    <rPh sb="36" eb="38">
      <t>ショリ</t>
    </rPh>
    <rPh sb="39" eb="41">
      <t>ヒツヨウ</t>
    </rPh>
    <rPh sb="42" eb="44">
      <t>ケイヒ</t>
    </rPh>
    <rPh sb="45" eb="47">
      <t>チケン</t>
    </rPh>
    <rPh sb="48" eb="50">
      <t>シンコウ</t>
    </rPh>
    <rPh sb="50" eb="51">
      <t>トウ</t>
    </rPh>
    <rPh sb="52" eb="54">
      <t>カンリ</t>
    </rPh>
    <rPh sb="55" eb="57">
      <t>チケン</t>
    </rPh>
    <rPh sb="57" eb="59">
      <t>シュウリョウ</t>
    </rPh>
    <rPh sb="59" eb="62">
      <t>ホウコクショ</t>
    </rPh>
    <rPh sb="62" eb="64">
      <t>テイシュツ</t>
    </rPh>
    <rPh sb="74" eb="76">
      <t>ヒツヨウ</t>
    </rPh>
    <rPh sb="77" eb="79">
      <t>ケイヒ</t>
    </rPh>
    <rPh sb="80" eb="81">
      <t>フク</t>
    </rPh>
    <phoneticPr fontId="21"/>
  </si>
  <si>
    <t>間接経費</t>
    <rPh sb="0" eb="2">
      <t>カンセツ</t>
    </rPh>
    <rPh sb="2" eb="4">
      <t>ケイヒ</t>
    </rPh>
    <phoneticPr fontId="21"/>
  </si>
  <si>
    <t>直接経費の30％</t>
    <phoneticPr fontId="21"/>
  </si>
  <si>
    <t>技術料、機械損料、その他</t>
    <rPh sb="0" eb="3">
      <t>ギジュツリョウ</t>
    </rPh>
    <rPh sb="4" eb="6">
      <t>キカイ</t>
    </rPh>
    <rPh sb="6" eb="8">
      <t>ソンリョウ</t>
    </rPh>
    <rPh sb="11" eb="12">
      <t>タ</t>
    </rPh>
    <phoneticPr fontId="21"/>
  </si>
  <si>
    <t>（3）臨床試験研究経費</t>
    <phoneticPr fontId="21"/>
  </si>
  <si>
    <t>（4）臨床試験研究経費</t>
    <phoneticPr fontId="21"/>
  </si>
  <si>
    <t>（2）人件費（年度）</t>
    <rPh sb="7" eb="9">
      <t>ネンド</t>
    </rPh>
    <phoneticPr fontId="21"/>
  </si>
  <si>
    <t>（1）審査費（年度）</t>
    <rPh sb="3" eb="5">
      <t>シンサ</t>
    </rPh>
    <rPh sb="5" eb="6">
      <t>ヒ</t>
    </rPh>
    <rPh sb="7" eb="9">
      <t>ネンド</t>
    </rPh>
    <phoneticPr fontId="21"/>
  </si>
  <si>
    <t>200,000円/契約</t>
    <phoneticPr fontId="21"/>
  </si>
  <si>
    <t>200,000円/契約</t>
    <rPh sb="9" eb="11">
      <t>ケイヤク</t>
    </rPh>
    <phoneticPr fontId="21"/>
  </si>
  <si>
    <t>（5）治験薬管理経費（年度）</t>
    <rPh sb="8" eb="10">
      <t>ケイヒ</t>
    </rPh>
    <rPh sb="11" eb="13">
      <t>ネンド</t>
    </rPh>
    <phoneticPr fontId="21"/>
  </si>
  <si>
    <t>30,000円</t>
    <rPh sb="6" eb="7">
      <t>エン</t>
    </rPh>
    <phoneticPr fontId="1"/>
  </si>
  <si>
    <t>（6）画像提供作成経費</t>
    <rPh sb="3" eb="5">
      <t>ガゾウ</t>
    </rPh>
    <rPh sb="5" eb="7">
      <t>テイキョウ</t>
    </rPh>
    <rPh sb="7" eb="9">
      <t>サクセイ</t>
    </rPh>
    <rPh sb="9" eb="11">
      <t>ケイヒ</t>
    </rPh>
    <phoneticPr fontId="21"/>
  </si>
  <si>
    <t>（7）持込み医療機器（心電図等）</t>
    <rPh sb="3" eb="5">
      <t>モチコ</t>
    </rPh>
    <rPh sb="6" eb="8">
      <t>イリョウ</t>
    </rPh>
    <rPh sb="8" eb="10">
      <t>キキ</t>
    </rPh>
    <rPh sb="11" eb="14">
      <t>シンデンズ</t>
    </rPh>
    <rPh sb="14" eb="15">
      <t>ナド</t>
    </rPh>
    <phoneticPr fontId="1"/>
  </si>
  <si>
    <t>持込み医療機器　　（ 有 ・ 無 ）</t>
    <rPh sb="0" eb="2">
      <t>モチコ</t>
    </rPh>
    <rPh sb="3" eb="5">
      <t>イリョウ</t>
    </rPh>
    <rPh sb="5" eb="7">
      <t>キキ</t>
    </rPh>
    <rPh sb="11" eb="12">
      <t>アリ</t>
    </rPh>
    <rPh sb="15" eb="16">
      <t>ナシ</t>
    </rPh>
    <phoneticPr fontId="1"/>
  </si>
  <si>
    <t>画像提供作成経費 / スライド作成経費 / 外注検体処理経費 / 持込み医療機器</t>
    <rPh sb="0" eb="2">
      <t>ガゾウ</t>
    </rPh>
    <rPh sb="2" eb="4">
      <t>テイキョウ</t>
    </rPh>
    <rPh sb="4" eb="6">
      <t>サクセイ</t>
    </rPh>
    <rPh sb="6" eb="8">
      <t>ケイヒ</t>
    </rPh>
    <rPh sb="15" eb="17">
      <t>サクセイ</t>
    </rPh>
    <rPh sb="17" eb="19">
      <t>ケイヒ</t>
    </rPh>
    <rPh sb="22" eb="24">
      <t>ガイチュウ</t>
    </rPh>
    <rPh sb="24" eb="26">
      <t>ケンタイ</t>
    </rPh>
    <rPh sb="26" eb="28">
      <t>ショリ</t>
    </rPh>
    <rPh sb="28" eb="30">
      <t>ケイヒ</t>
    </rPh>
    <rPh sb="33" eb="35">
      <t>モチコ</t>
    </rPh>
    <rPh sb="36" eb="38">
      <t>イリョウ</t>
    </rPh>
    <rPh sb="38" eb="40">
      <t>キキ</t>
    </rPh>
    <phoneticPr fontId="1"/>
  </si>
  <si>
    <t>G</t>
    <phoneticPr fontId="1"/>
  </si>
  <si>
    <t>持込み医療機器
（心電図等）</t>
    <rPh sb="0" eb="2">
      <t>モチコ</t>
    </rPh>
    <rPh sb="3" eb="5">
      <t>イリョウ</t>
    </rPh>
    <rPh sb="5" eb="7">
      <t>キキ</t>
    </rPh>
    <rPh sb="9" eb="12">
      <t>シンデンズ</t>
    </rPh>
    <rPh sb="12" eb="13">
      <t>ナド</t>
    </rPh>
    <phoneticPr fontId="1"/>
  </si>
  <si>
    <t>ー</t>
    <phoneticPr fontId="1"/>
  </si>
  <si>
    <t>Ⅰ</t>
    <phoneticPr fontId="1"/>
  </si>
  <si>
    <t>Ⅱ</t>
    <phoneticPr fontId="1"/>
  </si>
  <si>
    <t>Ⅲ</t>
    <phoneticPr fontId="1"/>
  </si>
  <si>
    <t>ー</t>
    <phoneticPr fontId="1"/>
  </si>
  <si>
    <t>50,000円</t>
    <phoneticPr fontId="21"/>
  </si>
  <si>
    <t>持込み医療機器の管理に要する経費</t>
    <rPh sb="0" eb="2">
      <t>モチコ</t>
    </rPh>
    <rPh sb="3" eb="5">
      <t>イリョウ</t>
    </rPh>
    <rPh sb="5" eb="7">
      <t>キキ</t>
    </rPh>
    <rPh sb="8" eb="10">
      <t>カンリ</t>
    </rPh>
    <rPh sb="11" eb="12">
      <t>ヨウ</t>
    </rPh>
    <rPh sb="14" eb="16">
      <t>ケイヒ</t>
    </rPh>
    <phoneticPr fontId="1"/>
  </si>
  <si>
    <t>（8）備品費</t>
    <phoneticPr fontId="21"/>
  </si>
  <si>
    <t>（9）旅費</t>
    <phoneticPr fontId="21"/>
  </si>
  <si>
    <t>事　項</t>
    <rPh sb="0" eb="1">
      <t>コト</t>
    </rPh>
    <rPh sb="2" eb="3">
      <t>コウ</t>
    </rPh>
    <phoneticPr fontId="21"/>
  </si>
  <si>
    <t>　</t>
    <phoneticPr fontId="1"/>
  </si>
  <si>
    <t>外注検体処理に要する経費</t>
    <rPh sb="0" eb="2">
      <t>ガイチュウ</t>
    </rPh>
    <rPh sb="2" eb="4">
      <t>ケンタイ</t>
    </rPh>
    <rPh sb="4" eb="6">
      <t>ショリ</t>
    </rPh>
    <rPh sb="7" eb="8">
      <t>ヨウ</t>
    </rPh>
    <rPh sb="10" eb="12">
      <t>ケイヒ</t>
    </rPh>
    <phoneticPr fontId="1"/>
  </si>
  <si>
    <t>200,000円</t>
    <rPh sb="7" eb="8">
      <t>エン</t>
    </rPh>
    <phoneticPr fontId="1"/>
  </si>
  <si>
    <t>当該治験の準備に要する経費</t>
    <rPh sb="0" eb="2">
      <t>トウガイ</t>
    </rPh>
    <rPh sb="2" eb="4">
      <t>チケン</t>
    </rPh>
    <rPh sb="5" eb="7">
      <t>ジュンビ</t>
    </rPh>
    <rPh sb="8" eb="9">
      <t>ヨウ</t>
    </rPh>
    <rPh sb="11" eb="13">
      <t>ケイヒ</t>
    </rPh>
    <phoneticPr fontId="1"/>
  </si>
  <si>
    <t>回（来院回数）　※ 離島の場合は、14,000円</t>
    <rPh sb="0" eb="1">
      <t>カイ</t>
    </rPh>
    <rPh sb="2" eb="4">
      <t>ライイン</t>
    </rPh>
    <rPh sb="4" eb="6">
      <t>カイスウ</t>
    </rPh>
    <rPh sb="10" eb="12">
      <t>リトウ</t>
    </rPh>
    <rPh sb="13" eb="15">
      <t>バアイ</t>
    </rPh>
    <rPh sb="23" eb="24">
      <t>エン</t>
    </rPh>
    <phoneticPr fontId="1"/>
  </si>
  <si>
    <t>7,000円×実来院回数　
※ 離島の場合は、14,000円</t>
    <rPh sb="16" eb="18">
      <t>リトウ</t>
    </rPh>
    <rPh sb="19" eb="21">
      <t>バアイ</t>
    </rPh>
    <rPh sb="29" eb="30">
      <t>エン</t>
    </rPh>
    <phoneticPr fontId="21"/>
  </si>
  <si>
    <t>（10）人件費</t>
    <phoneticPr fontId="21"/>
  </si>
  <si>
    <t>（12）臨床試験研究経費</t>
    <phoneticPr fontId="21"/>
  </si>
  <si>
    <t>（13）画像提供作成経費</t>
    <rPh sb="4" eb="6">
      <t>ガゾウ</t>
    </rPh>
    <rPh sb="6" eb="8">
      <t>テイキョウ</t>
    </rPh>
    <rPh sb="8" eb="10">
      <t>サクセイ</t>
    </rPh>
    <rPh sb="10" eb="12">
      <t>ケイヒ</t>
    </rPh>
    <phoneticPr fontId="21"/>
  </si>
  <si>
    <t>（14）スライド作成経費</t>
    <rPh sb="8" eb="10">
      <t>サクセイ</t>
    </rPh>
    <rPh sb="10" eb="12">
      <t>ケイヒ</t>
    </rPh>
    <phoneticPr fontId="21"/>
  </si>
  <si>
    <t>（15）外注検体処理経費</t>
    <rPh sb="4" eb="6">
      <t>ガイチュウ</t>
    </rPh>
    <rPh sb="6" eb="8">
      <t>ケンタイ</t>
    </rPh>
    <rPh sb="8" eb="10">
      <t>ショリ</t>
    </rPh>
    <rPh sb="10" eb="12">
      <t>ケイヒ</t>
    </rPh>
    <phoneticPr fontId="21"/>
  </si>
  <si>
    <t>（16）被験者負担軽減費</t>
    <rPh sb="4" eb="7">
      <t>ヒケンシャ</t>
    </rPh>
    <rPh sb="7" eb="9">
      <t>フタン</t>
    </rPh>
    <rPh sb="9" eb="11">
      <t>ケイゲン</t>
    </rPh>
    <rPh sb="11" eb="12">
      <t>ヒ</t>
    </rPh>
    <phoneticPr fontId="21"/>
  </si>
  <si>
    <t>参　考</t>
    <rPh sb="0" eb="1">
      <t>サン</t>
    </rPh>
    <rPh sb="2" eb="3">
      <t>コウ</t>
    </rPh>
    <phoneticPr fontId="21"/>
  </si>
  <si>
    <t>算　定　基　準</t>
    <rPh sb="0" eb="1">
      <t>サン</t>
    </rPh>
    <rPh sb="2" eb="3">
      <t>サダム</t>
    </rPh>
    <rPh sb="4" eb="5">
      <t>モト</t>
    </rPh>
    <rPh sb="6" eb="7">
      <t>ジュン</t>
    </rPh>
    <phoneticPr fontId="21"/>
  </si>
  <si>
    <t>（17）観察期脱落症例</t>
    <rPh sb="9" eb="11">
      <t>ショウレイ</t>
    </rPh>
    <phoneticPr fontId="21"/>
  </si>
  <si>
    <t>50,000円</t>
    <rPh sb="6" eb="7">
      <t>エン</t>
    </rPh>
    <phoneticPr fontId="1"/>
  </si>
  <si>
    <t>200,000円　（契約に至らなかった場合に算定）</t>
    <rPh sb="7" eb="8">
      <t>エン</t>
    </rPh>
    <rPh sb="10" eb="12">
      <t>ケイヤク</t>
    </rPh>
    <rPh sb="13" eb="14">
      <t>イタ</t>
    </rPh>
    <rPh sb="19" eb="21">
      <t>バアイ</t>
    </rPh>
    <rPh sb="22" eb="24">
      <t>サンテイ</t>
    </rPh>
    <phoneticPr fontId="1"/>
  </si>
  <si>
    <t>スライド作成経費ポイント数④×4,000円×症例数</t>
    <rPh sb="4" eb="6">
      <t>サクセイ</t>
    </rPh>
    <rPh sb="6" eb="8">
      <t>ケイヒ</t>
    </rPh>
    <rPh sb="12" eb="13">
      <t>スウ</t>
    </rPh>
    <rPh sb="20" eb="21">
      <t>エン</t>
    </rPh>
    <rPh sb="22" eb="24">
      <t>ショウレイ</t>
    </rPh>
    <rPh sb="24" eb="25">
      <t>スウ</t>
    </rPh>
    <phoneticPr fontId="21"/>
  </si>
  <si>
    <t>外注検体処理経費ポイント数⑤×3,000円×症例数</t>
    <rPh sb="0" eb="2">
      <t>ガイチュウ</t>
    </rPh>
    <rPh sb="2" eb="4">
      <t>ケンタイ</t>
    </rPh>
    <rPh sb="4" eb="6">
      <t>ショリ</t>
    </rPh>
    <rPh sb="6" eb="8">
      <t>ケイヒ</t>
    </rPh>
    <rPh sb="12" eb="13">
      <t>スウ</t>
    </rPh>
    <rPh sb="20" eb="21">
      <t>エン</t>
    </rPh>
    <rPh sb="22" eb="24">
      <t>ショウレイ</t>
    </rPh>
    <rPh sb="24" eb="25">
      <t>スウ</t>
    </rPh>
    <phoneticPr fontId="1"/>
  </si>
  <si>
    <t>画像提供作成経費ポイント③×4,000円×症例数</t>
    <rPh sb="0" eb="2">
      <t>ガゾウ</t>
    </rPh>
    <rPh sb="2" eb="4">
      <t>テイキョウ</t>
    </rPh>
    <rPh sb="4" eb="6">
      <t>サクセイ</t>
    </rPh>
    <rPh sb="6" eb="8">
      <t>ケイヒ</t>
    </rPh>
    <rPh sb="19" eb="20">
      <t>エン</t>
    </rPh>
    <rPh sb="21" eb="23">
      <t>ショウレイ</t>
    </rPh>
    <rPh sb="23" eb="24">
      <t>スウ</t>
    </rPh>
    <phoneticPr fontId="1"/>
  </si>
  <si>
    <r>
      <t>　記入要項
　・ ポイント欄の適用ポイント箇所に、プルダウンリストより〇を選択してください。
　・ 『その他』の項目に該当する場合、色付きセルに直接ポイント数を入力し、理由
　　 を記入してください。
　・ 入力後、アラートが出ていないかご確認ください。
　・ 金額および合計ポイント数は、</t>
    </r>
    <r>
      <rPr>
        <u/>
        <sz val="12"/>
        <color theme="1"/>
        <rFont val="游ゴシック"/>
        <family val="3"/>
        <charset val="128"/>
        <scheme val="minor"/>
      </rPr>
      <t>自動計算</t>
    </r>
    <r>
      <rPr>
        <sz val="12"/>
        <color theme="1"/>
        <rFont val="游ゴシック"/>
        <family val="2"/>
        <charset val="128"/>
        <scheme val="minor"/>
      </rPr>
      <t>されます。</t>
    </r>
    <rPh sb="1" eb="3">
      <t>キニュウ</t>
    </rPh>
    <rPh sb="3" eb="5">
      <t>ヨウコウ</t>
    </rPh>
    <rPh sb="53" eb="54">
      <t>タ</t>
    </rPh>
    <rPh sb="56" eb="58">
      <t>コウモク</t>
    </rPh>
    <rPh sb="59" eb="61">
      <t>ガイトウ</t>
    </rPh>
    <rPh sb="63" eb="65">
      <t>バアイ</t>
    </rPh>
    <rPh sb="66" eb="68">
      <t>イロツ</t>
    </rPh>
    <rPh sb="72" eb="74">
      <t>チョクセツ</t>
    </rPh>
    <rPh sb="78" eb="79">
      <t>スウ</t>
    </rPh>
    <rPh sb="80" eb="82">
      <t>ニュウリョク</t>
    </rPh>
    <rPh sb="84" eb="86">
      <t>リユウ</t>
    </rPh>
    <rPh sb="91" eb="93">
      <t>キニュウ</t>
    </rPh>
    <phoneticPr fontId="1"/>
  </si>
  <si>
    <t>K</t>
    <phoneticPr fontId="1"/>
  </si>
  <si>
    <t>（18）治験契約準備経費
　（契約に至らなかった場合）</t>
    <rPh sb="4" eb="6">
      <t>チケン</t>
    </rPh>
    <rPh sb="6" eb="8">
      <t>ケイヤク</t>
    </rPh>
    <rPh sb="8" eb="10">
      <t>ジュンビ</t>
    </rPh>
    <rPh sb="10" eb="12">
      <t>ケイヒ</t>
    </rPh>
    <rPh sb="15" eb="17">
      <t>ケイヤク</t>
    </rPh>
    <rPh sb="18" eb="19">
      <t>イタ</t>
    </rPh>
    <rPh sb="24" eb="26">
      <t>バアイ</t>
    </rPh>
    <phoneticPr fontId="1"/>
  </si>
  <si>
    <t>（5）管理経費</t>
    <rPh sb="3" eb="5">
      <t>カンリ</t>
    </rPh>
    <rPh sb="5" eb="7">
      <t>ケイヒ</t>
    </rPh>
    <phoneticPr fontId="1"/>
  </si>
  <si>
    <t>（6）間接経費</t>
    <rPh sb="3" eb="5">
      <t>カンセツ</t>
    </rPh>
    <rPh sb="5" eb="7">
      <t>ケイヒ</t>
    </rPh>
    <phoneticPr fontId="1"/>
  </si>
  <si>
    <t>（4）リモートSDV経費</t>
    <rPh sb="10" eb="12">
      <t>ケイヒ</t>
    </rPh>
    <phoneticPr fontId="1"/>
  </si>
  <si>
    <t>（19）リモートSDV経費</t>
    <rPh sb="11" eb="13">
      <t>ケイヒ</t>
    </rPh>
    <phoneticPr fontId="1"/>
  </si>
  <si>
    <t>50,000円　（リモートSDV実施で年度に1回算定）</t>
    <rPh sb="6" eb="7">
      <t>エン</t>
    </rPh>
    <rPh sb="16" eb="18">
      <t>ジッシ</t>
    </rPh>
    <rPh sb="19" eb="21">
      <t>ネンド</t>
    </rPh>
    <rPh sb="23" eb="24">
      <t>カイ</t>
    </rPh>
    <rPh sb="24" eb="26">
      <t>サンテイ</t>
    </rPh>
    <phoneticPr fontId="1"/>
  </si>
  <si>
    <t>50,000円/年度</t>
    <rPh sb="8" eb="10">
      <t>ネンド</t>
    </rPh>
    <phoneticPr fontId="21"/>
  </si>
  <si>
    <t>リモートSDV実施で年度に1回算定</t>
    <phoneticPr fontId="1"/>
  </si>
  <si>
    <t>（１）～（19）までの合計の20％</t>
    <phoneticPr fontId="21"/>
  </si>
  <si>
    <t>（1）～（4）の20％</t>
    <phoneticPr fontId="1"/>
  </si>
  <si>
    <t>（1）～（5）の30％</t>
    <phoneticPr fontId="1"/>
  </si>
  <si>
    <t>院内様式4-4（医薬品）</t>
    <rPh sb="0" eb="4">
      <t>インナイヨウシキ</t>
    </rPh>
    <rPh sb="8" eb="11">
      <t>イヤクヒン</t>
    </rPh>
    <phoneticPr fontId="1"/>
  </si>
  <si>
    <t>整理番号：</t>
    <rPh sb="0" eb="4">
      <t>セイリバンゴウ</t>
    </rPh>
    <phoneticPr fontId="1"/>
  </si>
  <si>
    <t>2023.6.20</t>
    <phoneticPr fontId="1"/>
  </si>
  <si>
    <t>2023.6.20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</si>
</sst>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quot;円&quot;"/>
    <numFmt numFmtId="177" formatCode="0&quot;　　例&quot;"/>
  </numFmts>
  <fonts count="23">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sz val="6"/>
      <name val="ＭＳ Ｐゴシック"/>
      <family val="3"/>
      <charset val="128"/>
    </font>
    <font>
      <sz val="10"/>
      <color theme="1"/>
      <name val="游ゴシック"/>
      <family val="3"/>
      <charset val="128"/>
    </font>
    <font>
      <sz val="16"/>
      <color theme="1"/>
      <name val="游ゴシック"/>
      <family val="3"/>
      <charset val="128"/>
      <scheme val="minor"/>
    </font>
    <font>
      <sz val="16"/>
      <color theme="1"/>
      <name val="游ゴシック"/>
      <family val="3"/>
      <charset val="128"/>
    </font>
    <font>
      <sz val="12.4"/>
      <color theme="1"/>
      <name val="Arial"/>
      <family val="2"/>
    </font>
    <font>
      <sz val="10"/>
      <color rgb="FFFF0000"/>
      <name val="游ゴシック"/>
      <family val="3"/>
      <charset val="128"/>
      <scheme val="minor"/>
    </font>
    <font>
      <sz val="12"/>
      <color rgb="FFFF0000"/>
      <name val="游ゴシック"/>
      <family val="3"/>
      <charset val="128"/>
      <scheme val="minor"/>
    </font>
    <font>
      <b/>
      <sz val="10"/>
      <color rgb="FFFF0000"/>
      <name val="游ゴシック"/>
      <family val="3"/>
      <charset val="128"/>
      <scheme val="minor"/>
    </font>
    <font>
      <sz val="12"/>
      <color theme="1"/>
      <name val="游ゴシック"/>
      <family val="2"/>
      <charset val="128"/>
      <scheme val="minor"/>
    </font>
    <font>
      <sz val="9"/>
      <color indexed="81"/>
      <name val="游ゴシック"/>
      <family val="3"/>
      <charset val="128"/>
      <scheme val="minor"/>
    </font>
    <font>
      <sz val="11"/>
      <color theme="1"/>
      <name val="游ゴシック"/>
      <family val="2"/>
      <charset val="128"/>
      <scheme val="minor"/>
    </font>
    <font>
      <sz val="9"/>
      <color indexed="81"/>
      <name val="游ゴシック"/>
      <family val="3"/>
      <charset val="128"/>
    </font>
    <font>
      <sz val="10"/>
      <name val="游ゴシック"/>
      <family val="3"/>
      <charset val="128"/>
      <scheme val="minor"/>
    </font>
    <font>
      <u/>
      <sz val="12"/>
      <color theme="1"/>
      <name val="游ゴシック"/>
      <family val="3"/>
      <charset val="128"/>
      <scheme val="minor"/>
    </font>
    <font>
      <sz val="6"/>
      <name val="游ゴシック"/>
      <family val="3"/>
      <charset val="128"/>
      <scheme val="minor"/>
    </font>
    <font>
      <b/>
      <sz val="11"/>
      <color theme="3"/>
      <name val="游ゴシック"/>
      <family val="2"/>
      <charset val="128"/>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diagonalUp="1">
      <left/>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theme="5" tint="0.39991454817346722"/>
      </left>
      <right/>
      <top/>
      <bottom/>
      <diagonal/>
    </border>
    <border>
      <left style="thin">
        <color theme="5" tint="0.39991454817346722"/>
      </left>
      <right/>
      <top style="thin">
        <color theme="5" tint="0.39991454817346722"/>
      </top>
      <bottom/>
      <diagonal/>
    </border>
    <border>
      <left/>
      <right/>
      <top style="thin">
        <color theme="5" tint="0.39991454817346722"/>
      </top>
      <bottom/>
      <diagonal/>
    </border>
    <border>
      <left/>
      <right style="thin">
        <color theme="5" tint="0.39991454817346722"/>
      </right>
      <top style="thin">
        <color theme="5" tint="0.39991454817346722"/>
      </top>
      <bottom/>
      <diagonal/>
    </border>
    <border>
      <left/>
      <right style="thin">
        <color theme="5" tint="0.39991454817346722"/>
      </right>
      <top/>
      <bottom/>
      <diagonal/>
    </border>
    <border>
      <left style="thin">
        <color theme="5" tint="0.39991454817346722"/>
      </left>
      <right/>
      <top/>
      <bottom style="thin">
        <color theme="5" tint="0.39991454817346722"/>
      </bottom>
      <diagonal/>
    </border>
    <border>
      <left/>
      <right/>
      <top/>
      <bottom style="thin">
        <color theme="5" tint="0.39991454817346722"/>
      </bottom>
      <diagonal/>
    </border>
    <border>
      <left/>
      <right style="thin">
        <color theme="5" tint="0.39991454817346722"/>
      </right>
      <top/>
      <bottom style="thin">
        <color theme="5" tint="0.39991454817346722"/>
      </bottom>
      <diagonal/>
    </border>
    <border>
      <left style="thin">
        <color theme="5" tint="0.39991454817346722"/>
      </left>
      <right/>
      <top style="thin">
        <color theme="5" tint="0.39991454817346722"/>
      </top>
      <bottom style="thin">
        <color theme="5" tint="0.39991454817346722"/>
      </bottom>
      <diagonal/>
    </border>
    <border>
      <left/>
      <right/>
      <top style="thin">
        <color theme="5" tint="0.39991454817346722"/>
      </top>
      <bottom style="thin">
        <color theme="5" tint="0.39991454817346722"/>
      </bottom>
      <diagonal/>
    </border>
    <border>
      <left/>
      <right style="thin">
        <color theme="5" tint="0.39991454817346722"/>
      </right>
      <top style="thin">
        <color theme="5" tint="0.39991454817346722"/>
      </top>
      <bottom style="thin">
        <color theme="5" tint="0.39991454817346722"/>
      </bottom>
      <diagonal/>
    </border>
    <border>
      <left style="thin">
        <color theme="5" tint="0.39988402966399123"/>
      </left>
      <right/>
      <top style="thin">
        <color theme="5" tint="0.39988402966399123"/>
      </top>
      <bottom style="thin">
        <color theme="5" tint="0.39988402966399123"/>
      </bottom>
      <diagonal/>
    </border>
    <border>
      <left/>
      <right/>
      <top style="thin">
        <color theme="5" tint="0.39988402966399123"/>
      </top>
      <bottom style="thin">
        <color theme="5" tint="0.39988402966399123"/>
      </bottom>
      <diagonal/>
    </border>
    <border>
      <left/>
      <right style="thin">
        <color theme="5" tint="0.39988402966399123"/>
      </right>
      <top style="thin">
        <color theme="5" tint="0.39988402966399123"/>
      </top>
      <bottom style="thin">
        <color theme="5" tint="0.39988402966399123"/>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27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0" xfId="0" applyFont="1">
      <alignment vertical="center"/>
    </xf>
    <xf numFmtId="0" fontId="2" fillId="0" borderId="19" xfId="0" applyFont="1" applyBorder="1" applyAlignment="1">
      <alignment horizontal="center" vertical="center"/>
    </xf>
    <xf numFmtId="0" fontId="2" fillId="0" borderId="5" xfId="0" applyFont="1" applyBorder="1" applyAlignment="1">
      <alignment horizontal="center" vertical="center" wrapText="1"/>
    </xf>
    <xf numFmtId="0" fontId="6" fillId="0" borderId="5" xfId="0" applyFont="1" applyBorder="1" applyAlignment="1">
      <alignment horizontal="left" vertical="center" wrapText="1"/>
    </xf>
    <xf numFmtId="0" fontId="2" fillId="2" borderId="21" xfId="0" applyFont="1" applyFill="1" applyBorder="1" applyAlignment="1">
      <alignment horizontal="center" vertical="center" textRotation="255" shrinkToFit="1"/>
    </xf>
    <xf numFmtId="0" fontId="2" fillId="2" borderId="11" xfId="0" applyFont="1" applyFill="1" applyBorder="1" applyAlignment="1">
      <alignment horizontal="center" vertical="center" textRotation="255"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3" borderId="11" xfId="0" applyFont="1" applyFill="1" applyBorder="1" applyAlignment="1">
      <alignment horizontal="center" vertical="center" textRotation="255" shrinkToFit="1"/>
    </xf>
    <xf numFmtId="0" fontId="2" fillId="3" borderId="21" xfId="0" applyFont="1" applyFill="1" applyBorder="1" applyAlignment="1">
      <alignment horizontal="center" vertical="center" textRotation="255" shrinkToFit="1"/>
    </xf>
    <xf numFmtId="0" fontId="2" fillId="0" borderId="16" xfId="0" applyFont="1" applyBorder="1" applyAlignment="1">
      <alignment horizontal="center" vertical="center"/>
    </xf>
    <xf numFmtId="0" fontId="2" fillId="2" borderId="19" xfId="0" applyFont="1" applyFill="1" applyBorder="1" applyAlignment="1">
      <alignment horizontal="center" vertical="center"/>
    </xf>
    <xf numFmtId="0" fontId="4"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0" fillId="0" borderId="0" xfId="0"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horizontal="right" vertical="center"/>
    </xf>
    <xf numFmtId="3" fontId="2" fillId="0" borderId="31" xfId="0" applyNumberFormat="1" applyFont="1" applyBorder="1" applyAlignment="1">
      <alignment horizontal="center" vertical="center"/>
    </xf>
    <xf numFmtId="3" fontId="2" fillId="3" borderId="31" xfId="0" applyNumberFormat="1" applyFont="1" applyFill="1" applyBorder="1" applyAlignment="1">
      <alignment horizontal="center" vertical="center"/>
    </xf>
    <xf numFmtId="0" fontId="2" fillId="6" borderId="0" xfId="0" applyFont="1" applyFill="1">
      <alignment vertical="center"/>
    </xf>
    <xf numFmtId="0" fontId="9" fillId="0" borderId="0" xfId="0" applyFont="1" applyAlignment="1">
      <alignment horizontal="center" vertical="center"/>
    </xf>
    <xf numFmtId="0" fontId="0" fillId="0" borderId="0" xfId="0" applyAlignment="1">
      <alignment horizontal="right" vertical="center"/>
    </xf>
    <xf numFmtId="177" fontId="2" fillId="0" borderId="0" xfId="0" applyNumberFormat="1" applyFont="1">
      <alignment vertical="center"/>
    </xf>
    <xf numFmtId="0" fontId="5" fillId="0" borderId="0" xfId="0" applyFont="1" applyAlignment="1">
      <alignment horizontal="center" vertical="center"/>
    </xf>
    <xf numFmtId="0" fontId="2" fillId="0" borderId="3" xfId="0" applyFont="1" applyBorder="1">
      <alignment vertical="center"/>
    </xf>
    <xf numFmtId="0" fontId="2" fillId="0" borderId="31" xfId="0" applyFont="1" applyBorder="1">
      <alignment vertical="center"/>
    </xf>
    <xf numFmtId="0" fontId="2" fillId="0" borderId="0" xfId="0" applyFont="1" applyAlignment="1">
      <alignment horizontal="left" vertical="center"/>
    </xf>
    <xf numFmtId="0" fontId="5" fillId="0" borderId="0" xfId="0" applyFont="1">
      <alignment vertical="center"/>
    </xf>
    <xf numFmtId="0" fontId="15" fillId="0" borderId="0" xfId="0" applyFont="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6" fontId="2" fillId="0" borderId="3" xfId="1" applyNumberFormat="1" applyFont="1" applyFill="1" applyBorder="1" applyAlignment="1">
      <alignment vertical="center"/>
    </xf>
    <xf numFmtId="176" fontId="2" fillId="0" borderId="3" xfId="1" applyNumberFormat="1" applyFont="1" applyFill="1" applyBorder="1" applyAlignment="1">
      <alignment horizontal="left" vertical="center"/>
    </xf>
    <xf numFmtId="176" fontId="2" fillId="0" borderId="4" xfId="1" applyNumberFormat="1" applyFont="1" applyFill="1" applyBorder="1" applyAlignment="1">
      <alignment horizontal="left" vertical="center"/>
    </xf>
    <xf numFmtId="0" fontId="19" fillId="0" borderId="6" xfId="0" applyFont="1" applyBorder="1">
      <alignment vertical="center"/>
    </xf>
    <xf numFmtId="0" fontId="19" fillId="0" borderId="6" xfId="0" applyFont="1" applyBorder="1" applyAlignment="1">
      <alignment vertical="center" wrapText="1"/>
    </xf>
    <xf numFmtId="0" fontId="19" fillId="0" borderId="6"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vertical="center" wrapText="1"/>
    </xf>
    <xf numFmtId="0" fontId="19" fillId="0" borderId="5" xfId="0" applyFont="1" applyBorder="1">
      <alignment vertical="center"/>
    </xf>
    <xf numFmtId="0" fontId="19" fillId="0" borderId="31" xfId="0" applyFont="1" applyBorder="1">
      <alignment vertical="center"/>
    </xf>
    <xf numFmtId="0" fontId="19" fillId="0" borderId="32" xfId="0" applyFont="1" applyBorder="1" applyAlignment="1">
      <alignment vertical="center" wrapText="1"/>
    </xf>
    <xf numFmtId="0" fontId="2" fillId="0" borderId="4" xfId="0" applyFont="1" applyBorder="1">
      <alignment vertical="center"/>
    </xf>
    <xf numFmtId="0" fontId="2" fillId="0" borderId="6" xfId="0" applyFont="1" applyBorder="1">
      <alignment vertical="center"/>
    </xf>
    <xf numFmtId="0" fontId="2" fillId="0" borderId="32" xfId="0" applyFont="1" applyBorder="1" applyAlignment="1">
      <alignment vertical="center" wrapText="1"/>
    </xf>
    <xf numFmtId="0" fontId="19" fillId="0" borderId="5" xfId="0" applyFont="1" applyBorder="1" applyAlignment="1">
      <alignment vertical="center" wrapText="1"/>
    </xf>
    <xf numFmtId="0" fontId="19" fillId="0" borderId="5" xfId="0" applyFont="1" applyBorder="1" applyAlignment="1">
      <alignment horizontal="left" vertical="center" wrapText="1"/>
    </xf>
    <xf numFmtId="0" fontId="2" fillId="0" borderId="5" xfId="0" applyFont="1" applyBorder="1" applyAlignment="1">
      <alignment horizontal="left" vertical="center" wrapText="1"/>
    </xf>
    <xf numFmtId="0" fontId="19" fillId="0" borderId="27" xfId="0" applyFont="1" applyBorder="1">
      <alignment vertical="center"/>
    </xf>
    <xf numFmtId="0" fontId="19" fillId="0" borderId="30" xfId="0" applyFont="1" applyBorder="1" applyAlignment="1">
      <alignment vertical="center" wrapText="1"/>
    </xf>
    <xf numFmtId="0" fontId="19" fillId="0" borderId="16" xfId="0" applyFont="1" applyBorder="1" applyAlignment="1">
      <alignment vertical="center" wrapText="1"/>
    </xf>
    <xf numFmtId="0" fontId="2" fillId="0" borderId="16" xfId="0" applyFont="1" applyBorder="1" applyAlignment="1">
      <alignment vertical="center" wrapText="1"/>
    </xf>
    <xf numFmtId="0" fontId="2" fillId="0" borderId="16" xfId="0" applyFont="1" applyBorder="1">
      <alignment vertical="center"/>
    </xf>
    <xf numFmtId="0" fontId="2" fillId="0" borderId="31" xfId="0" applyFont="1" applyBorder="1" applyAlignment="1">
      <alignment vertical="center" wrapText="1"/>
    </xf>
    <xf numFmtId="0" fontId="19" fillId="0" borderId="16" xfId="0" applyFont="1" applyBorder="1">
      <alignment vertical="center"/>
    </xf>
    <xf numFmtId="0" fontId="2" fillId="0" borderId="70" xfId="0" applyFont="1" applyBorder="1" applyAlignment="1">
      <alignment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3" borderId="14" xfId="0" applyFont="1" applyFill="1" applyBorder="1" applyAlignment="1">
      <alignment horizontal="center" vertical="center"/>
    </xf>
    <xf numFmtId="0" fontId="19" fillId="0" borderId="0" xfId="0" applyFont="1" applyAlignment="1">
      <alignment horizontal="left" vertical="center"/>
    </xf>
    <xf numFmtId="0" fontId="2" fillId="0" borderId="5" xfId="0" applyFont="1" applyBorder="1">
      <alignment vertical="center"/>
    </xf>
    <xf numFmtId="0" fontId="2" fillId="0" borderId="27" xfId="0" applyFont="1" applyBorder="1" applyAlignment="1">
      <alignment vertical="center" wrapText="1"/>
    </xf>
    <xf numFmtId="0" fontId="2" fillId="0" borderId="30" xfId="0" applyFont="1" applyBorder="1" applyAlignment="1">
      <alignment vertical="center" wrapText="1"/>
    </xf>
    <xf numFmtId="0" fontId="2" fillId="0" borderId="2" xfId="0" applyFont="1" applyBorder="1" applyAlignment="1">
      <alignment vertical="center" wrapText="1"/>
    </xf>
    <xf numFmtId="0" fontId="2" fillId="0" borderId="81" xfId="0" applyFont="1" applyBorder="1">
      <alignment vertical="center"/>
    </xf>
    <xf numFmtId="0" fontId="2" fillId="0" borderId="82" xfId="0" applyFont="1" applyBorder="1" applyAlignment="1">
      <alignment vertical="center" wrapText="1"/>
    </xf>
    <xf numFmtId="0" fontId="2" fillId="0" borderId="83" xfId="0" applyFont="1" applyBorder="1" applyAlignment="1">
      <alignment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4" borderId="42" xfId="0" applyFont="1" applyFill="1" applyBorder="1" applyAlignment="1">
      <alignment horizontal="center" vertical="center"/>
    </xf>
    <xf numFmtId="0" fontId="2" fillId="4" borderId="24" xfId="0" applyFont="1" applyFill="1" applyBorder="1" applyAlignment="1">
      <alignment horizontal="center" vertical="center"/>
    </xf>
    <xf numFmtId="0" fontId="2" fillId="0" borderId="74" xfId="0" applyFont="1" applyBorder="1" applyAlignment="1">
      <alignment horizontal="center" vertical="center"/>
    </xf>
    <xf numFmtId="0" fontId="2" fillId="0" borderId="0" xfId="0" applyFont="1" applyAlignment="1">
      <alignment horizontal="center"/>
    </xf>
    <xf numFmtId="0" fontId="2" fillId="0" borderId="0" xfId="0" applyFont="1" applyAlignment="1"/>
    <xf numFmtId="49" fontId="2"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19" fillId="0" borderId="6" xfId="0" applyFont="1" applyBorder="1" applyAlignment="1">
      <alignment vertical="center" shrinkToFit="1"/>
    </xf>
    <xf numFmtId="49" fontId="2" fillId="0" borderId="0" xfId="0" applyNumberFormat="1" applyFont="1" applyAlignment="1">
      <alignment horizontal="center" vertical="center"/>
    </xf>
    <xf numFmtId="49" fontId="2" fillId="0" borderId="27" xfId="0" applyNumberFormat="1" applyFont="1" applyBorder="1" applyAlignment="1">
      <alignment horizontal="center" vertical="center"/>
    </xf>
    <xf numFmtId="0" fontId="2" fillId="0" borderId="0" xfId="0" applyFont="1" applyAlignment="1">
      <alignment horizontal="right"/>
    </xf>
    <xf numFmtId="0" fontId="15" fillId="0" borderId="61" xfId="0" applyFont="1" applyBorder="1" applyAlignment="1">
      <alignment horizontal="left" vertical="center" wrapText="1"/>
    </xf>
    <xf numFmtId="0" fontId="15" fillId="0" borderId="62" xfId="0" applyFont="1" applyBorder="1" applyAlignment="1">
      <alignment horizontal="left" vertical="center" wrapText="1"/>
    </xf>
    <xf numFmtId="0" fontId="15" fillId="0" borderId="63" xfId="0" applyFont="1" applyBorder="1" applyAlignment="1">
      <alignment horizontal="left" vertical="center" wrapText="1"/>
    </xf>
    <xf numFmtId="0" fontId="15" fillId="0" borderId="64" xfId="0" applyFont="1" applyBorder="1" applyAlignment="1">
      <alignment horizontal="left" vertical="center" wrapText="1"/>
    </xf>
    <xf numFmtId="0" fontId="15" fillId="0" borderId="0" xfId="0" applyFont="1" applyAlignment="1">
      <alignment horizontal="left" vertical="center" wrapText="1"/>
    </xf>
    <xf numFmtId="0" fontId="15" fillId="0" borderId="65" xfId="0" applyFont="1" applyBorder="1" applyAlignment="1">
      <alignment horizontal="left" vertical="center" wrapText="1"/>
    </xf>
    <xf numFmtId="0" fontId="15" fillId="0" borderId="66" xfId="0" applyFont="1" applyBorder="1" applyAlignment="1">
      <alignment horizontal="left" vertical="center" wrapText="1"/>
    </xf>
    <xf numFmtId="0" fontId="15" fillId="0" borderId="67" xfId="0" applyFont="1" applyBorder="1" applyAlignment="1">
      <alignment horizontal="left" vertical="center" wrapText="1"/>
    </xf>
    <xf numFmtId="0" fontId="15" fillId="0" borderId="68" xfId="0" applyFont="1" applyBorder="1" applyAlignment="1">
      <alignment horizontal="left" vertical="center" wrapText="1"/>
    </xf>
    <xf numFmtId="0" fontId="3" fillId="5" borderId="55" xfId="0" applyFont="1" applyFill="1" applyBorder="1" applyAlignment="1">
      <alignment horizontal="left" vertical="center" shrinkToFit="1"/>
    </xf>
    <xf numFmtId="0" fontId="3" fillId="5" borderId="56" xfId="0" applyFont="1" applyFill="1" applyBorder="1" applyAlignment="1">
      <alignment horizontal="left" vertical="center" shrinkToFit="1"/>
    </xf>
    <xf numFmtId="0" fontId="3" fillId="5" borderId="57" xfId="0" applyFont="1" applyFill="1" applyBorder="1" applyAlignment="1">
      <alignment horizontal="left" vertical="center" shrinkToFit="1"/>
    </xf>
    <xf numFmtId="0" fontId="0" fillId="5" borderId="55" xfId="0" applyFill="1" applyBorder="1" applyAlignment="1">
      <alignment horizontal="center" vertical="center"/>
    </xf>
    <xf numFmtId="0" fontId="0" fillId="5" borderId="57" xfId="0" applyFill="1" applyBorder="1" applyAlignment="1">
      <alignment horizontal="center" vertical="center"/>
    </xf>
    <xf numFmtId="0" fontId="3" fillId="5" borderId="48" xfId="0" applyFont="1" applyFill="1" applyBorder="1" applyAlignment="1">
      <alignment horizontal="left" vertical="top" wrapText="1" shrinkToFit="1"/>
    </xf>
    <xf numFmtId="0" fontId="3" fillId="5" borderId="49" xfId="0" applyFont="1" applyFill="1" applyBorder="1" applyAlignment="1">
      <alignment horizontal="left" vertical="top" wrapText="1" shrinkToFit="1"/>
    </xf>
    <xf numFmtId="0" fontId="3" fillId="5" borderId="50" xfId="0" applyFont="1" applyFill="1" applyBorder="1" applyAlignment="1">
      <alignment horizontal="left" vertical="top" wrapText="1" shrinkToFit="1"/>
    </xf>
    <xf numFmtId="0" fontId="3" fillId="5" borderId="47" xfId="0" applyFont="1" applyFill="1" applyBorder="1" applyAlignment="1">
      <alignment horizontal="left" vertical="top" wrapText="1" shrinkToFit="1"/>
    </xf>
    <xf numFmtId="0" fontId="3" fillId="5" borderId="0" xfId="0" applyFont="1" applyFill="1" applyAlignment="1">
      <alignment horizontal="left" vertical="top" wrapText="1" shrinkToFit="1"/>
    </xf>
    <xf numFmtId="0" fontId="3" fillId="5" borderId="51" xfId="0" applyFont="1" applyFill="1" applyBorder="1" applyAlignment="1">
      <alignment horizontal="left" vertical="top" wrapText="1" shrinkToFit="1"/>
    </xf>
    <xf numFmtId="0" fontId="3" fillId="5" borderId="52" xfId="0" applyFont="1" applyFill="1" applyBorder="1" applyAlignment="1">
      <alignment horizontal="left" vertical="top" wrapText="1" shrinkToFit="1"/>
    </xf>
    <xf numFmtId="0" fontId="3" fillId="5" borderId="53" xfId="0" applyFont="1" applyFill="1" applyBorder="1" applyAlignment="1">
      <alignment horizontal="left" vertical="top" wrapText="1" shrinkToFit="1"/>
    </xf>
    <xf numFmtId="0" fontId="3" fillId="5" borderId="54" xfId="0" applyFont="1" applyFill="1" applyBorder="1" applyAlignment="1">
      <alignment horizontal="left" vertical="top" wrapText="1" shrinkToFit="1"/>
    </xf>
    <xf numFmtId="0" fontId="3" fillId="5" borderId="58" xfId="0" applyFont="1" applyFill="1" applyBorder="1" applyAlignment="1">
      <alignment horizontal="left" vertical="center" shrinkToFit="1"/>
    </xf>
    <xf numFmtId="0" fontId="3" fillId="5" borderId="59" xfId="0" applyFont="1" applyFill="1" applyBorder="1" applyAlignment="1">
      <alignment horizontal="left" vertical="center" shrinkToFit="1"/>
    </xf>
    <xf numFmtId="0" fontId="3" fillId="5" borderId="60" xfId="0" applyFont="1" applyFill="1" applyBorder="1" applyAlignment="1">
      <alignment horizontal="left" vertical="center" shrinkToFit="1"/>
    </xf>
    <xf numFmtId="0" fontId="2" fillId="0" borderId="0" xfId="0" applyFont="1" applyAlignment="1">
      <alignment horizontal="right" vertical="center"/>
    </xf>
    <xf numFmtId="0" fontId="2" fillId="0" borderId="7"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xf>
    <xf numFmtId="0" fontId="2" fillId="4" borderId="12"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3" xfId="0" applyFont="1" applyFill="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43" xfId="0" applyFont="1" applyBorder="1" applyAlignment="1">
      <alignment horizontal="left" vertical="center"/>
    </xf>
    <xf numFmtId="0" fontId="2" fillId="0" borderId="46" xfId="0" applyFont="1" applyBorder="1" applyAlignment="1">
      <alignment horizontal="lef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4" borderId="35"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34" xfId="0" applyFont="1" applyFill="1" applyBorder="1" applyAlignment="1">
      <alignment horizontal="center" vertical="center"/>
    </xf>
    <xf numFmtId="0" fontId="9" fillId="0" borderId="0" xfId="0" applyFont="1" applyAlignment="1">
      <alignment horizontal="center" vertical="center"/>
    </xf>
    <xf numFmtId="49" fontId="2" fillId="0" borderId="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0" fontId="2" fillId="0" borderId="1"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29" xfId="0" applyFont="1" applyFill="1" applyBorder="1" applyAlignment="1">
      <alignment horizontal="center" vertical="center"/>
    </xf>
    <xf numFmtId="0" fontId="4" fillId="0" borderId="9" xfId="0" applyFont="1" applyBorder="1" applyAlignment="1">
      <alignment horizontal="center" vertical="center"/>
    </xf>
    <xf numFmtId="0" fontId="2" fillId="0" borderId="3" xfId="0" applyFont="1" applyBorder="1" applyAlignment="1">
      <alignment horizontal="left" vertical="center"/>
    </xf>
    <xf numFmtId="0" fontId="2" fillId="0" borderId="1" xfId="0" applyFont="1" applyBorder="1" applyAlignment="1">
      <alignment horizontal="left" vertical="center" wrapText="1"/>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xf>
    <xf numFmtId="0" fontId="14" fillId="0" borderId="0" xfId="0" applyFont="1" applyAlignment="1">
      <alignment horizontal="left" vertical="center"/>
    </xf>
    <xf numFmtId="0" fontId="12" fillId="0" borderId="0" xfId="0" applyFont="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center" vertical="center"/>
    </xf>
    <xf numFmtId="0" fontId="4" fillId="0" borderId="0" xfId="0" applyFont="1" applyAlignment="1">
      <alignment horizontal="left" vertical="center"/>
    </xf>
    <xf numFmtId="0" fontId="2" fillId="3"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39" xfId="0" applyFont="1" applyBorder="1" applyAlignment="1">
      <alignment horizontal="center" vertical="center"/>
    </xf>
    <xf numFmtId="0" fontId="2" fillId="4" borderId="40" xfId="0" applyFont="1" applyFill="1" applyBorder="1" applyAlignment="1">
      <alignment horizontal="center" vertical="center"/>
    </xf>
    <xf numFmtId="0" fontId="2" fillId="4" borderId="37" xfId="0" applyFont="1" applyFill="1" applyBorder="1" applyAlignment="1">
      <alignment horizontal="center" vertical="center"/>
    </xf>
    <xf numFmtId="0" fontId="2" fillId="4" borderId="41"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29" xfId="0" applyFont="1" applyFill="1" applyBorder="1" applyAlignment="1">
      <alignment horizontal="center" vertical="center"/>
    </xf>
    <xf numFmtId="0" fontId="2" fillId="0" borderId="1" xfId="0" applyFont="1" applyBorder="1" applyAlignment="1">
      <alignment horizontal="left" vertical="center"/>
    </xf>
    <xf numFmtId="0" fontId="2" fillId="0" borderId="75" xfId="0" applyFont="1" applyBorder="1" applyAlignment="1">
      <alignment horizontal="left" vertical="center" wrapText="1"/>
    </xf>
    <xf numFmtId="0" fontId="2" fillId="0" borderId="38" xfId="0" applyFont="1" applyBorder="1" applyAlignment="1">
      <alignment horizontal="center" vertical="center"/>
    </xf>
    <xf numFmtId="0" fontId="2" fillId="3" borderId="18" xfId="0" applyFont="1" applyFill="1" applyBorder="1" applyAlignment="1">
      <alignment horizontal="center" vertical="center" textRotation="255" shrinkToFit="1"/>
    </xf>
    <xf numFmtId="0" fontId="2" fillId="3" borderId="28" xfId="0" applyFont="1" applyFill="1" applyBorder="1" applyAlignment="1">
      <alignment horizontal="center" vertical="center" textRotation="255" shrinkToFit="1"/>
    </xf>
    <xf numFmtId="0" fontId="2" fillId="4" borderId="25"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4" fillId="0" borderId="0" xfId="0" applyFont="1" applyAlignment="1">
      <alignment horizontal="center" vertical="center"/>
    </xf>
    <xf numFmtId="0" fontId="2" fillId="4" borderId="38" xfId="0" applyFont="1" applyFill="1" applyBorder="1" applyAlignment="1">
      <alignment horizontal="center" vertical="center"/>
    </xf>
    <xf numFmtId="0" fontId="2" fillId="4" borderId="39" xfId="0" applyFont="1" applyFill="1" applyBorder="1" applyAlignment="1">
      <alignment horizontal="center" vertical="center"/>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shrinkToFit="1"/>
    </xf>
    <xf numFmtId="49" fontId="2" fillId="0" borderId="1" xfId="0" applyNumberFormat="1" applyFont="1" applyBorder="1" applyAlignment="1">
      <alignment horizontal="center" vertical="center"/>
    </xf>
    <xf numFmtId="0" fontId="2" fillId="0" borderId="13" xfId="0" applyFont="1" applyBorder="1" applyAlignment="1">
      <alignment horizontal="left" vertical="center" wrapText="1"/>
    </xf>
    <xf numFmtId="0" fontId="2" fillId="0" borderId="77" xfId="0" applyFont="1" applyBorder="1" applyAlignment="1">
      <alignment horizontal="left"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1" xfId="0" applyFont="1" applyBorder="1" applyAlignment="1">
      <alignment horizontal="left" vertical="center"/>
    </xf>
    <xf numFmtId="3" fontId="2" fillId="0" borderId="31" xfId="0" applyNumberFormat="1" applyFont="1" applyBorder="1" applyAlignment="1">
      <alignment horizontal="left" vertical="center"/>
    </xf>
    <xf numFmtId="0" fontId="10" fillId="0" borderId="0" xfId="0" applyFont="1" applyAlignment="1">
      <alignment horizontal="center" vertical="center" wrapText="1"/>
    </xf>
    <xf numFmtId="176" fontId="2" fillId="0" borderId="31" xfId="1" applyNumberFormat="1" applyFont="1" applyBorder="1" applyAlignment="1">
      <alignment horizontal="left" vertical="center"/>
    </xf>
    <xf numFmtId="0" fontId="2" fillId="0" borderId="30" xfId="0" applyFont="1" applyBorder="1" applyAlignment="1">
      <alignment horizontal="left" vertical="center"/>
    </xf>
    <xf numFmtId="176" fontId="2" fillId="0" borderId="31" xfId="0" applyNumberFormat="1" applyFont="1" applyBorder="1" applyAlignment="1">
      <alignment horizontal="left" vertical="center"/>
    </xf>
    <xf numFmtId="0" fontId="2" fillId="0" borderId="6" xfId="0" applyFont="1" applyBorder="1" applyAlignment="1">
      <alignment horizontal="center" vertical="center"/>
    </xf>
    <xf numFmtId="176" fontId="2" fillId="0" borderId="30" xfId="0" applyNumberFormat="1" applyFont="1" applyBorder="1" applyAlignment="1" applyProtection="1">
      <alignment horizontal="right" vertical="center"/>
      <protection locked="0"/>
    </xf>
    <xf numFmtId="176" fontId="2" fillId="0" borderId="32" xfId="0" applyNumberFormat="1" applyFont="1" applyBorder="1" applyAlignment="1" applyProtection="1">
      <alignment horizontal="right" vertical="center"/>
      <protection locked="0"/>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49" fontId="2" fillId="0" borderId="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2" fillId="0" borderId="6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76" fontId="2" fillId="0" borderId="5" xfId="0" applyNumberFormat="1" applyFont="1" applyBorder="1" applyAlignment="1" applyProtection="1">
      <alignment horizontal="right" vertical="center"/>
      <protection locked="0"/>
    </xf>
    <xf numFmtId="176" fontId="2" fillId="0" borderId="6" xfId="0" applyNumberFormat="1" applyFont="1" applyBorder="1" applyAlignment="1" applyProtection="1">
      <alignment horizontal="right" vertical="center"/>
      <protection locked="0"/>
    </xf>
    <xf numFmtId="0" fontId="2" fillId="0" borderId="16" xfId="0" applyFont="1" applyBorder="1" applyAlignment="1">
      <alignment horizontal="left"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176" fontId="2" fillId="0" borderId="16" xfId="1" applyNumberFormat="1" applyFont="1" applyBorder="1" applyAlignment="1">
      <alignment horizontal="left" vertical="center"/>
    </xf>
    <xf numFmtId="176" fontId="2" fillId="0" borderId="6" xfId="1" applyNumberFormat="1" applyFont="1" applyBorder="1" applyAlignment="1">
      <alignment horizontal="left" vertical="center"/>
    </xf>
    <xf numFmtId="176" fontId="2" fillId="0" borderId="31" xfId="0" applyNumberFormat="1" applyFont="1" applyBorder="1" applyAlignment="1" applyProtection="1">
      <alignment horizontal="right" vertical="center"/>
      <protection locked="0"/>
    </xf>
    <xf numFmtId="0" fontId="2" fillId="0" borderId="31" xfId="0" applyFont="1" applyBorder="1" applyAlignment="1" applyProtection="1">
      <alignment horizontal="right" vertical="center"/>
      <protection locked="0"/>
    </xf>
    <xf numFmtId="0" fontId="2" fillId="0" borderId="0" xfId="0" applyFont="1" applyAlignment="1" applyProtection="1">
      <alignment horizontal="right" vertical="center"/>
      <protection locked="0"/>
    </xf>
    <xf numFmtId="176" fontId="2" fillId="0" borderId="0" xfId="0" applyNumberFormat="1" applyFont="1" applyAlignment="1" applyProtection="1">
      <alignment horizontal="right" vertical="center"/>
      <protection locked="0"/>
    </xf>
    <xf numFmtId="0" fontId="2" fillId="0" borderId="31" xfId="0" applyFont="1" applyBorder="1" applyAlignment="1">
      <alignment horizontal="right" vertical="center"/>
    </xf>
    <xf numFmtId="0" fontId="2" fillId="0" borderId="27" xfId="0" applyFont="1" applyBorder="1" applyAlignment="1">
      <alignment horizontal="left" vertical="center"/>
    </xf>
    <xf numFmtId="176" fontId="2" fillId="0" borderId="2" xfId="0" applyNumberFormat="1" applyFont="1" applyBorder="1" applyAlignment="1" applyProtection="1">
      <alignment horizontal="right" vertical="center"/>
      <protection locked="0"/>
    </xf>
    <xf numFmtId="176" fontId="2" fillId="0" borderId="4" xfId="0" applyNumberFormat="1" applyFont="1" applyBorder="1" applyAlignment="1" applyProtection="1">
      <alignment horizontal="right" vertical="center"/>
      <protection locked="0"/>
    </xf>
    <xf numFmtId="0" fontId="2" fillId="0" borderId="32" xfId="0" applyFont="1" applyBorder="1" applyAlignment="1">
      <alignment horizontal="left" vertical="center" wrapText="1"/>
    </xf>
    <xf numFmtId="3" fontId="19" fillId="0" borderId="31" xfId="0" applyNumberFormat="1" applyFont="1" applyBorder="1" applyAlignment="1">
      <alignment horizontal="left" vertical="center"/>
    </xf>
    <xf numFmtId="176" fontId="19" fillId="0" borderId="30" xfId="0" applyNumberFormat="1" applyFont="1" applyBorder="1" applyAlignment="1" applyProtection="1">
      <alignment horizontal="right" vertical="center"/>
      <protection locked="0"/>
    </xf>
    <xf numFmtId="176" fontId="19" fillId="0" borderId="32" xfId="0" applyNumberFormat="1" applyFont="1" applyBorder="1" applyAlignment="1" applyProtection="1">
      <alignment horizontal="right" vertical="center"/>
      <protection locked="0"/>
    </xf>
    <xf numFmtId="0" fontId="2" fillId="0" borderId="32" xfId="0" applyFont="1" applyBorder="1" applyAlignment="1">
      <alignment horizontal="left" vertical="center"/>
    </xf>
    <xf numFmtId="0" fontId="2" fillId="0" borderId="70"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31" xfId="1" applyNumberFormat="1" applyFont="1" applyFill="1" applyBorder="1" applyAlignment="1">
      <alignment horizontal="left" vertical="center"/>
    </xf>
    <xf numFmtId="176" fontId="2" fillId="0" borderId="32" xfId="1" applyNumberFormat="1" applyFont="1" applyFill="1" applyBorder="1" applyAlignment="1">
      <alignment horizontal="left" vertical="center"/>
    </xf>
    <xf numFmtId="176" fontId="2" fillId="0" borderId="30" xfId="1" applyNumberFormat="1" applyFont="1" applyBorder="1" applyAlignment="1" applyProtection="1">
      <alignment horizontal="right" vertical="center"/>
      <protection locked="0"/>
    </xf>
    <xf numFmtId="176" fontId="2" fillId="0" borderId="32" xfId="1" applyNumberFormat="1" applyFont="1" applyBorder="1" applyAlignment="1" applyProtection="1">
      <alignment horizontal="right" vertical="center"/>
      <protection locked="0"/>
    </xf>
    <xf numFmtId="176" fontId="2" fillId="0" borderId="27" xfId="1" applyNumberFormat="1" applyFont="1" applyBorder="1" applyAlignment="1" applyProtection="1">
      <alignment horizontal="right" vertical="center"/>
      <protection locked="0"/>
    </xf>
    <xf numFmtId="176" fontId="2" fillId="0" borderId="70" xfId="1" applyNumberFormat="1" applyFont="1" applyBorder="1" applyAlignment="1" applyProtection="1">
      <alignment horizontal="right" vertical="center"/>
      <protection locked="0"/>
    </xf>
    <xf numFmtId="176" fontId="2" fillId="0" borderId="2" xfId="1" applyNumberFormat="1" applyFont="1" applyBorder="1" applyAlignment="1" applyProtection="1">
      <alignment horizontal="right" vertical="center"/>
      <protection locked="0"/>
    </xf>
    <xf numFmtId="176" fontId="2" fillId="0" borderId="4" xfId="1" applyNumberFormat="1" applyFont="1" applyBorder="1" applyAlignment="1" applyProtection="1">
      <alignment horizontal="right" vertical="center"/>
      <protection locked="0"/>
    </xf>
    <xf numFmtId="176" fontId="2" fillId="0" borderId="72" xfId="1" applyNumberFormat="1" applyFont="1" applyFill="1" applyBorder="1" applyAlignment="1">
      <alignment horizontal="left"/>
    </xf>
    <xf numFmtId="176" fontId="2" fillId="0" borderId="73" xfId="1" applyNumberFormat="1" applyFont="1" applyFill="1" applyBorder="1" applyAlignment="1">
      <alignment horizontal="left"/>
    </xf>
    <xf numFmtId="176" fontId="2" fillId="0" borderId="3" xfId="1" applyNumberFormat="1" applyFont="1" applyFill="1" applyBorder="1" applyAlignment="1">
      <alignment horizontal="left" vertical="center"/>
    </xf>
    <xf numFmtId="0" fontId="0" fillId="0" borderId="6" xfId="0" applyBorder="1" applyAlignment="1">
      <alignment horizontal="right" vertical="center"/>
    </xf>
    <xf numFmtId="0" fontId="19" fillId="0" borderId="5" xfId="0" applyFont="1" applyBorder="1" applyAlignment="1">
      <alignment horizontal="center" vertical="center"/>
    </xf>
    <xf numFmtId="0" fontId="19" fillId="0" borderId="16" xfId="0" applyFont="1" applyBorder="1" applyAlignment="1">
      <alignment horizontal="center" vertical="center"/>
    </xf>
    <xf numFmtId="0" fontId="19" fillId="0" borderId="6"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 xfId="0" applyFont="1" applyBorder="1" applyAlignment="1">
      <alignment horizontal="left" vertical="center"/>
    </xf>
    <xf numFmtId="0" fontId="19" fillId="0" borderId="0" xfId="0" applyFont="1" applyAlignment="1">
      <alignment horizontal="left" vertical="center"/>
    </xf>
    <xf numFmtId="0" fontId="19" fillId="0" borderId="69" xfId="0" applyFont="1" applyBorder="1" applyAlignment="1">
      <alignment horizontal="center" vertical="center" textRotation="255"/>
    </xf>
    <xf numFmtId="0" fontId="19" fillId="0" borderId="76" xfId="0" applyFont="1" applyBorder="1" applyAlignment="1">
      <alignment horizontal="center" vertical="center" textRotation="255"/>
    </xf>
    <xf numFmtId="0" fontId="19" fillId="0" borderId="15" xfId="0" applyFont="1" applyBorder="1" applyAlignment="1">
      <alignment horizontal="center" vertical="center" textRotation="255"/>
    </xf>
    <xf numFmtId="0" fontId="19" fillId="0" borderId="69"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32" xfId="0" applyFont="1" applyBorder="1" applyAlignment="1">
      <alignment vertical="center" wrapText="1"/>
    </xf>
    <xf numFmtId="0" fontId="2" fillId="0" borderId="4" xfId="0" applyFont="1" applyBorder="1">
      <alignment vertical="center"/>
    </xf>
    <xf numFmtId="0" fontId="19" fillId="0" borderId="31" xfId="0" applyFont="1" applyBorder="1" applyAlignment="1">
      <alignment vertical="center" wrapText="1"/>
    </xf>
    <xf numFmtId="0" fontId="2" fillId="0" borderId="3" xfId="0" applyFont="1" applyBorder="1">
      <alignment vertical="center"/>
    </xf>
    <xf numFmtId="0" fontId="19" fillId="0" borderId="69" xfId="0" applyFont="1" applyBorder="1" applyAlignment="1">
      <alignment horizontal="center" vertical="center"/>
    </xf>
    <xf numFmtId="0" fontId="19" fillId="0" borderId="76" xfId="0" applyFont="1" applyBorder="1" applyAlignment="1">
      <alignment horizontal="center" vertical="center"/>
    </xf>
    <xf numFmtId="0" fontId="0" fillId="0" borderId="15" xfId="0" applyBorder="1" applyAlignment="1">
      <alignment horizontal="center" vertical="center"/>
    </xf>
  </cellXfs>
  <cellStyles count="2">
    <cellStyle name="桁区切り" xfId="1" builtinId="6"/>
    <cellStyle name="標準" xfId="0" builtinId="0"/>
  </cellStyles>
  <dxfs count="1">
    <dxf>
      <font>
        <b/>
        <i val="0"/>
        <u val="none"/>
        <color rgb="FFFF0000"/>
      </font>
      <fill>
        <patternFill patternType="none">
          <fgColor indexed="64"/>
          <bgColor auto="1"/>
        </patternFill>
      </fill>
    </dxf>
  </dxfs>
  <tableStyles count="0" defaultTableStyle="TableStyleMedium2" defaultPivotStyle="PivotStyleLight16"/>
  <colors>
    <mruColors>
      <color rgb="FFFF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AC15"/>
  <sheetViews>
    <sheetView showGridLines="0" tabSelected="1" zoomScaleNormal="100" workbookViewId="0"/>
  </sheetViews>
  <sheetFormatPr defaultColWidth="5" defaultRowHeight="30" customHeight="1"/>
  <cols>
    <col min="1" max="1" width="17" style="37" customWidth="1"/>
    <col min="4" max="4" width="5" customWidth="1"/>
    <col min="6" max="7" width="5" customWidth="1"/>
  </cols>
  <sheetData>
    <row r="1" spans="1:29" ht="11.25" customHeight="1"/>
    <row r="2" spans="1:29" ht="30" customHeight="1" thickBot="1">
      <c r="A2" s="27" t="s">
        <v>142</v>
      </c>
      <c r="O2" s="44"/>
    </row>
    <row r="3" spans="1:29" ht="30" customHeight="1" thickTop="1">
      <c r="A3" s="37" t="s">
        <v>162</v>
      </c>
      <c r="B3" s="113"/>
      <c r="C3" s="114"/>
      <c r="D3" s="114"/>
      <c r="E3" s="114"/>
      <c r="F3" s="114"/>
      <c r="G3" s="114"/>
      <c r="H3" s="114"/>
      <c r="I3" s="114"/>
      <c r="J3" s="114"/>
      <c r="K3" s="114"/>
      <c r="L3" s="115"/>
      <c r="N3" s="99" t="s">
        <v>280</v>
      </c>
      <c r="O3" s="100"/>
      <c r="P3" s="100"/>
      <c r="Q3" s="100"/>
      <c r="R3" s="100"/>
      <c r="S3" s="100"/>
      <c r="T3" s="100"/>
      <c r="U3" s="100"/>
      <c r="V3" s="100"/>
      <c r="W3" s="100"/>
      <c r="X3" s="100"/>
      <c r="Y3" s="100"/>
      <c r="Z3" s="100"/>
      <c r="AA3" s="100"/>
      <c r="AB3" s="100"/>
      <c r="AC3" s="101"/>
    </row>
    <row r="4" spans="1:29" ht="30" customHeight="1">
      <c r="B4" s="116"/>
      <c r="C4" s="117"/>
      <c r="D4" s="117"/>
      <c r="E4" s="117"/>
      <c r="F4" s="117"/>
      <c r="G4" s="117"/>
      <c r="H4" s="117"/>
      <c r="I4" s="117"/>
      <c r="J4" s="117"/>
      <c r="K4" s="117"/>
      <c r="L4" s="118"/>
      <c r="N4" s="102"/>
      <c r="O4" s="103"/>
      <c r="P4" s="103"/>
      <c r="Q4" s="103"/>
      <c r="R4" s="103"/>
      <c r="S4" s="103"/>
      <c r="T4" s="103"/>
      <c r="U4" s="103"/>
      <c r="V4" s="103"/>
      <c r="W4" s="103"/>
      <c r="X4" s="103"/>
      <c r="Y4" s="103"/>
      <c r="Z4" s="103"/>
      <c r="AA4" s="103"/>
      <c r="AB4" s="103"/>
      <c r="AC4" s="104"/>
    </row>
    <row r="5" spans="1:29" ht="30" customHeight="1">
      <c r="B5" s="119"/>
      <c r="C5" s="120"/>
      <c r="D5" s="120"/>
      <c r="E5" s="120"/>
      <c r="F5" s="120"/>
      <c r="G5" s="120"/>
      <c r="H5" s="120"/>
      <c r="I5" s="120"/>
      <c r="J5" s="120"/>
      <c r="K5" s="120"/>
      <c r="L5" s="121"/>
      <c r="N5" s="102"/>
      <c r="O5" s="103"/>
      <c r="P5" s="103"/>
      <c r="Q5" s="103"/>
      <c r="R5" s="103"/>
      <c r="S5" s="103"/>
      <c r="T5" s="103"/>
      <c r="U5" s="103"/>
      <c r="V5" s="103"/>
      <c r="W5" s="103"/>
      <c r="X5" s="103"/>
      <c r="Y5" s="103"/>
      <c r="Z5" s="103"/>
      <c r="AA5" s="103"/>
      <c r="AB5" s="103"/>
      <c r="AC5" s="104"/>
    </row>
    <row r="6" spans="1:29" ht="7.5" customHeight="1">
      <c r="N6" s="102"/>
      <c r="O6" s="103"/>
      <c r="P6" s="103"/>
      <c r="Q6" s="103"/>
      <c r="R6" s="103"/>
      <c r="S6" s="103"/>
      <c r="T6" s="103"/>
      <c r="U6" s="103"/>
      <c r="V6" s="103"/>
      <c r="W6" s="103"/>
      <c r="X6" s="103"/>
      <c r="Y6" s="103"/>
      <c r="Z6" s="103"/>
      <c r="AA6" s="103"/>
      <c r="AB6" s="103"/>
      <c r="AC6" s="104"/>
    </row>
    <row r="7" spans="1:29" ht="30" customHeight="1" thickBot="1">
      <c r="A7" s="37" t="s">
        <v>163</v>
      </c>
      <c r="B7" s="108"/>
      <c r="C7" s="109"/>
      <c r="D7" s="109"/>
      <c r="E7" s="109"/>
      <c r="F7" s="110"/>
      <c r="N7" s="105"/>
      <c r="O7" s="106"/>
      <c r="P7" s="106"/>
      <c r="Q7" s="106"/>
      <c r="R7" s="106"/>
      <c r="S7" s="106"/>
      <c r="T7" s="106"/>
      <c r="U7" s="106"/>
      <c r="V7" s="106"/>
      <c r="W7" s="106"/>
      <c r="X7" s="106"/>
      <c r="Y7" s="106"/>
      <c r="Z7" s="106"/>
      <c r="AA7" s="106"/>
      <c r="AB7" s="106"/>
      <c r="AC7" s="107"/>
    </row>
    <row r="8" spans="1:29" ht="7.5" customHeight="1" thickTop="1"/>
    <row r="9" spans="1:29" ht="30" customHeight="1">
      <c r="A9" s="37" t="s">
        <v>164</v>
      </c>
      <c r="B9" s="122"/>
      <c r="C9" s="123"/>
      <c r="D9" s="123"/>
      <c r="E9" s="123"/>
      <c r="F9" s="124"/>
    </row>
    <row r="10" spans="1:29" ht="7.5" customHeight="1"/>
    <row r="11" spans="1:29" ht="30" customHeight="1">
      <c r="A11" s="37" t="s">
        <v>165</v>
      </c>
      <c r="B11" s="108"/>
      <c r="C11" s="109"/>
      <c r="D11" s="109"/>
      <c r="E11" s="110"/>
    </row>
    <row r="12" spans="1:29" ht="7.5" customHeight="1"/>
    <row r="13" spans="1:29" ht="30" customHeight="1">
      <c r="A13" s="37" t="s">
        <v>166</v>
      </c>
      <c r="B13" s="108"/>
      <c r="C13" s="109"/>
      <c r="D13" s="109"/>
      <c r="E13" s="110"/>
    </row>
    <row r="14" spans="1:29" ht="7.5" customHeight="1"/>
    <row r="15" spans="1:29" ht="30" customHeight="1">
      <c r="A15" s="37" t="s">
        <v>167</v>
      </c>
      <c r="B15" s="111"/>
      <c r="C15" s="112"/>
      <c r="D15" s="27" t="s">
        <v>131</v>
      </c>
    </row>
  </sheetData>
  <mergeCells count="7">
    <mergeCell ref="N3:AC7"/>
    <mergeCell ref="B13:E13"/>
    <mergeCell ref="B15:C15"/>
    <mergeCell ref="B3:L5"/>
    <mergeCell ref="B7:F7"/>
    <mergeCell ref="B9:F9"/>
    <mergeCell ref="B11:E11"/>
  </mergeCells>
  <phoneticPr fontId="1"/>
  <pageMargins left="0.7" right="0.7" top="0.75" bottom="0.75" header="0.3" footer="0.3"/>
  <pageSetup paperSize="9" orientation="portrait" r:id="rId1"/>
  <headerFooter>
    <oddHeader>&amp;L院内様式4-4（医薬品）</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B1:S32"/>
  <sheetViews>
    <sheetView showGridLines="0" showZeros="0" zoomScaleNormal="100" workbookViewId="0">
      <selection activeCell="D4" sqref="D4"/>
    </sheetView>
  </sheetViews>
  <sheetFormatPr defaultColWidth="9" defaultRowHeight="45" customHeight="1"/>
  <cols>
    <col min="1" max="1" width="9" style="1"/>
    <col min="2" max="2" width="3.19921875" style="2" customWidth="1"/>
    <col min="3" max="3" width="7.5" style="1" customWidth="1"/>
    <col min="4" max="4" width="13.69921875" style="1" customWidth="1"/>
    <col min="5" max="6" width="4.5" style="2" customWidth="1"/>
    <col min="7" max="7" width="13.69921875" style="2" customWidth="1"/>
    <col min="8" max="8" width="4.19921875" style="2" customWidth="1"/>
    <col min="9" max="9" width="13.69921875" style="2" customWidth="1"/>
    <col min="10" max="10" width="4.3984375" style="2" customWidth="1"/>
    <col min="11" max="11" width="13.69921875" style="2" customWidth="1"/>
    <col min="12" max="12" width="4.3984375" style="2" customWidth="1"/>
    <col min="13" max="13" width="13.69921875" style="2" customWidth="1"/>
    <col min="14" max="14" width="7.69921875" style="2" customWidth="1"/>
    <col min="15" max="15" width="9.5" style="24" customWidth="1"/>
    <col min="16" max="18" width="9" style="1"/>
    <col min="19" max="19" width="9" style="1" hidden="1" customWidth="1"/>
    <col min="20" max="16384" width="9" style="1"/>
  </cols>
  <sheetData>
    <row r="1" spans="2:19" ht="27.6" customHeight="1">
      <c r="B1" s="42" t="s">
        <v>293</v>
      </c>
      <c r="K1" s="125" t="s">
        <v>294</v>
      </c>
      <c r="L1" s="125"/>
      <c r="M1" s="96"/>
    </row>
    <row r="2" spans="2:19" ht="45" customHeight="1">
      <c r="B2" s="144" t="s">
        <v>85</v>
      </c>
      <c r="C2" s="144"/>
      <c r="D2" s="144"/>
      <c r="E2" s="144"/>
      <c r="F2" s="144"/>
      <c r="G2" s="144"/>
      <c r="H2" s="144"/>
      <c r="I2" s="144"/>
      <c r="J2" s="144"/>
      <c r="K2" s="144"/>
      <c r="L2" s="144"/>
      <c r="M2" s="144"/>
      <c r="N2" s="144"/>
    </row>
    <row r="3" spans="2:19" ht="7.5" customHeight="1">
      <c r="B3" s="36"/>
      <c r="C3" s="36"/>
      <c r="D3" s="36"/>
      <c r="E3" s="36"/>
      <c r="F3" s="36"/>
      <c r="G3" s="36"/>
      <c r="H3" s="36"/>
      <c r="I3" s="36"/>
      <c r="J3" s="36"/>
      <c r="K3" s="36"/>
      <c r="L3" s="36"/>
      <c r="M3" s="36"/>
      <c r="N3" s="36"/>
    </row>
    <row r="4" spans="2:19" s="22" customFormat="1" ht="30" customHeight="1">
      <c r="B4" s="148" t="s">
        <v>169</v>
      </c>
      <c r="C4" s="148"/>
      <c r="D4" s="94">
        <f>基本情報!B7</f>
        <v>0</v>
      </c>
      <c r="E4" s="148" t="s">
        <v>170</v>
      </c>
      <c r="F4" s="148"/>
      <c r="G4" s="145">
        <f>基本情報!B9</f>
        <v>0</v>
      </c>
      <c r="H4" s="146"/>
      <c r="I4" s="147"/>
      <c r="K4" s="155" t="s">
        <v>91</v>
      </c>
      <c r="L4" s="155"/>
      <c r="M4" s="155"/>
      <c r="N4" s="155"/>
      <c r="O4" s="25"/>
      <c r="Q4" s="1"/>
      <c r="R4" s="1"/>
      <c r="S4" s="1"/>
    </row>
    <row r="5" spans="2:19" ht="30" customHeight="1">
      <c r="B5" s="157" t="s">
        <v>168</v>
      </c>
      <c r="C5" s="158"/>
      <c r="D5" s="156">
        <f>基本情報!B3</f>
        <v>0</v>
      </c>
      <c r="E5" s="156"/>
      <c r="F5" s="156"/>
      <c r="G5" s="156"/>
      <c r="H5" s="156"/>
      <c r="I5" s="156"/>
      <c r="J5" s="1"/>
      <c r="K5" s="41"/>
      <c r="L5" s="41"/>
      <c r="M5" s="41"/>
      <c r="N5" s="41"/>
      <c r="P5" s="42"/>
    </row>
    <row r="6" spans="2:19" s="22" customFormat="1" ht="30" customHeight="1">
      <c r="B6" s="159"/>
      <c r="C6" s="160"/>
      <c r="D6" s="156"/>
      <c r="E6" s="156"/>
      <c r="F6" s="156"/>
      <c r="G6" s="156"/>
      <c r="H6" s="156"/>
      <c r="I6" s="156"/>
      <c r="J6" s="1"/>
      <c r="K6" s="40" t="s">
        <v>90</v>
      </c>
      <c r="L6" s="40"/>
      <c r="M6" s="40"/>
      <c r="N6" s="40"/>
      <c r="O6" s="25"/>
      <c r="Q6" s="1"/>
      <c r="R6" s="1"/>
      <c r="S6" s="1"/>
    </row>
    <row r="7" spans="2:19" s="22" customFormat="1" ht="15" customHeight="1" thickBot="1">
      <c r="B7" s="154"/>
      <c r="C7" s="154"/>
      <c r="D7" s="154"/>
      <c r="E7" s="154"/>
      <c r="F7" s="154"/>
      <c r="G7" s="154"/>
      <c r="H7" s="154"/>
      <c r="I7" s="154"/>
      <c r="J7" s="154"/>
      <c r="K7" s="154"/>
      <c r="L7" s="154"/>
      <c r="M7" s="154"/>
      <c r="N7" s="154"/>
      <c r="O7" s="25"/>
    </row>
    <row r="8" spans="2:19" ht="45" customHeight="1">
      <c r="B8" s="151" t="s">
        <v>80</v>
      </c>
      <c r="C8" s="152"/>
      <c r="D8" s="153"/>
      <c r="E8" s="15" t="s">
        <v>1</v>
      </c>
      <c r="F8" s="149" t="s">
        <v>2</v>
      </c>
      <c r="G8" s="149"/>
      <c r="H8" s="149" t="s">
        <v>4</v>
      </c>
      <c r="I8" s="149"/>
      <c r="J8" s="149" t="s">
        <v>5</v>
      </c>
      <c r="K8" s="149"/>
      <c r="L8" s="149" t="s">
        <v>6</v>
      </c>
      <c r="M8" s="150"/>
      <c r="N8" s="14" t="s">
        <v>71</v>
      </c>
      <c r="P8" s="23" t="str">
        <f>IF(COUNTIF($F$9:$L$9,F9)&gt;1&amp;"","★","")</f>
        <v/>
      </c>
    </row>
    <row r="9" spans="2:19" ht="41.25" customHeight="1">
      <c r="B9" s="16" t="s">
        <v>0</v>
      </c>
      <c r="C9" s="132" t="s">
        <v>7</v>
      </c>
      <c r="D9" s="133"/>
      <c r="E9" s="3">
        <v>2</v>
      </c>
      <c r="F9" s="4"/>
      <c r="G9" s="3" t="s">
        <v>22</v>
      </c>
      <c r="H9" s="4"/>
      <c r="I9" s="3" t="s">
        <v>32</v>
      </c>
      <c r="J9" s="4"/>
      <c r="K9" s="3" t="s">
        <v>47</v>
      </c>
      <c r="L9" s="126"/>
      <c r="M9" s="127"/>
      <c r="N9" s="86" t="str">
        <f>IF(F9="○",E9*1,IF(H9="○",E9*3,IF(J9="○",E9*5,"")))</f>
        <v/>
      </c>
      <c r="O9" s="26" t="str">
        <f>IF(COUNTIF(F9:L9,"○")&gt;1,"※ 2か所選択されています","")</f>
        <v/>
      </c>
    </row>
    <row r="10" spans="2:19" ht="41.25" customHeight="1">
      <c r="B10" s="16" t="s">
        <v>63</v>
      </c>
      <c r="C10" s="132" t="s">
        <v>8</v>
      </c>
      <c r="D10" s="133"/>
      <c r="E10" s="3">
        <v>1</v>
      </c>
      <c r="F10" s="4"/>
      <c r="G10" s="3" t="s">
        <v>144</v>
      </c>
      <c r="H10" s="4"/>
      <c r="I10" s="3" t="s">
        <v>33</v>
      </c>
      <c r="J10" s="126"/>
      <c r="K10" s="128"/>
      <c r="L10" s="126"/>
      <c r="M10" s="127"/>
      <c r="N10" s="86" t="str">
        <f>IF(F10="○",E10*1,IF(H10="○",E10*3,""))</f>
        <v/>
      </c>
      <c r="O10" s="26" t="str">
        <f t="shared" ref="O10:O27" si="0">IF(COUNTIF(F10:L10,"○")&gt;1,"※ 2か所選択されています","")</f>
        <v/>
      </c>
    </row>
    <row r="11" spans="2:19" ht="41.25" customHeight="1">
      <c r="B11" s="16" t="s">
        <v>64</v>
      </c>
      <c r="C11" s="132" t="s">
        <v>9</v>
      </c>
      <c r="D11" s="133"/>
      <c r="E11" s="3">
        <v>1</v>
      </c>
      <c r="F11" s="4"/>
      <c r="G11" s="3" t="s">
        <v>23</v>
      </c>
      <c r="H11" s="4"/>
      <c r="I11" s="3" t="s">
        <v>34</v>
      </c>
      <c r="J11" s="4"/>
      <c r="K11" s="3" t="s">
        <v>48</v>
      </c>
      <c r="L11" s="4" t="s">
        <v>92</v>
      </c>
      <c r="M11" s="8" t="s">
        <v>58</v>
      </c>
      <c r="N11" s="86" t="str">
        <f t="shared" ref="N11:N18" si="1">IF(F11="○",E11*1,IF(H11="○",E11*3,IF(J11="○",E11*5,IF(L11="○",E11*8,""))))</f>
        <v/>
      </c>
      <c r="O11" s="26" t="str">
        <f t="shared" si="0"/>
        <v/>
      </c>
    </row>
    <row r="12" spans="2:19" ht="41.25" customHeight="1">
      <c r="B12" s="16" t="s">
        <v>147</v>
      </c>
      <c r="C12" s="132" t="s">
        <v>10</v>
      </c>
      <c r="D12" s="133"/>
      <c r="E12" s="3">
        <v>2</v>
      </c>
      <c r="F12" s="4"/>
      <c r="G12" s="3" t="s">
        <v>24</v>
      </c>
      <c r="H12" s="4"/>
      <c r="I12" s="3" t="s">
        <v>35</v>
      </c>
      <c r="J12" s="4" t="s">
        <v>92</v>
      </c>
      <c r="K12" s="5" t="s">
        <v>49</v>
      </c>
      <c r="L12" s="4" t="s">
        <v>92</v>
      </c>
      <c r="M12" s="12" t="s">
        <v>59</v>
      </c>
      <c r="N12" s="86" t="str">
        <f t="shared" si="1"/>
        <v/>
      </c>
      <c r="O12" s="26" t="str">
        <f t="shared" si="0"/>
        <v/>
      </c>
    </row>
    <row r="13" spans="2:19">
      <c r="B13" s="16" t="s">
        <v>65</v>
      </c>
      <c r="C13" s="132" t="s">
        <v>11</v>
      </c>
      <c r="D13" s="133"/>
      <c r="E13" s="3">
        <v>1</v>
      </c>
      <c r="F13" s="4"/>
      <c r="G13" s="3" t="s">
        <v>25</v>
      </c>
      <c r="H13" s="4" t="s">
        <v>92</v>
      </c>
      <c r="I13" s="6" t="s">
        <v>89</v>
      </c>
      <c r="J13" s="4" t="s">
        <v>92</v>
      </c>
      <c r="K13" s="5" t="s">
        <v>50</v>
      </c>
      <c r="L13" s="126"/>
      <c r="M13" s="127"/>
      <c r="N13" s="86" t="str">
        <f>IF(F13="○",E13*1,IF(H13="○",E13*3,IF(J13="○",E13*5,"")))</f>
        <v/>
      </c>
      <c r="O13" s="26" t="str">
        <f t="shared" si="0"/>
        <v/>
      </c>
    </row>
    <row r="14" spans="2:19" ht="41.25" customHeight="1">
      <c r="B14" s="16" t="s">
        <v>66</v>
      </c>
      <c r="C14" s="164" t="s">
        <v>12</v>
      </c>
      <c r="D14" s="165"/>
      <c r="E14" s="3">
        <v>1</v>
      </c>
      <c r="F14" s="4"/>
      <c r="G14" s="3" t="s">
        <v>26</v>
      </c>
      <c r="H14" s="4"/>
      <c r="I14" s="3" t="s">
        <v>36</v>
      </c>
      <c r="J14" s="4" t="s">
        <v>92</v>
      </c>
      <c r="K14" s="3" t="s">
        <v>51</v>
      </c>
      <c r="L14" s="126"/>
      <c r="M14" s="127"/>
      <c r="N14" s="86" t="str">
        <f>IF(F14="○",E14*1,IF(H14="○",E14*3,IF(J14="○",E14*5,"")))</f>
        <v/>
      </c>
      <c r="O14" s="26" t="str">
        <f t="shared" si="0"/>
        <v/>
      </c>
    </row>
    <row r="15" spans="2:19" ht="48.75" customHeight="1">
      <c r="B15" s="16" t="s">
        <v>148</v>
      </c>
      <c r="C15" s="132" t="s">
        <v>13</v>
      </c>
      <c r="D15" s="133"/>
      <c r="E15" s="3">
        <v>3</v>
      </c>
      <c r="F15" s="4"/>
      <c r="G15" s="3" t="s">
        <v>27</v>
      </c>
      <c r="H15" s="4"/>
      <c r="I15" s="3" t="s">
        <v>37</v>
      </c>
      <c r="J15" s="4"/>
      <c r="K15" s="3" t="s">
        <v>145</v>
      </c>
      <c r="L15" s="4"/>
      <c r="M15" s="13" t="s">
        <v>146</v>
      </c>
      <c r="N15" s="86" t="str">
        <f>IF(F15="○",E15*1,IF(H15="○",E15*3,IF(J15="○",E15*5,IF(L15="","",S17))))</f>
        <v/>
      </c>
      <c r="O15" s="26" t="str">
        <f t="shared" si="0"/>
        <v/>
      </c>
      <c r="S15" s="1">
        <f>(L15-50)/25+1</f>
        <v>-1</v>
      </c>
    </row>
    <row r="16" spans="2:19" ht="41.25" customHeight="1">
      <c r="B16" s="16" t="s">
        <v>67</v>
      </c>
      <c r="C16" s="132" t="s">
        <v>14</v>
      </c>
      <c r="D16" s="133"/>
      <c r="E16" s="3">
        <v>1</v>
      </c>
      <c r="F16" s="4"/>
      <c r="G16" s="3" t="s">
        <v>28</v>
      </c>
      <c r="H16" s="4"/>
      <c r="I16" s="3" t="s">
        <v>38</v>
      </c>
      <c r="J16" s="4"/>
      <c r="K16" s="3" t="s">
        <v>52</v>
      </c>
      <c r="L16" s="4"/>
      <c r="M16" s="8" t="s">
        <v>60</v>
      </c>
      <c r="N16" s="86" t="str">
        <f t="shared" si="1"/>
        <v/>
      </c>
      <c r="O16" s="26" t="str">
        <f t="shared" si="0"/>
        <v/>
      </c>
      <c r="S16" s="1">
        <f>ROUNDDOWN(S15,0)</f>
        <v>-1</v>
      </c>
    </row>
    <row r="17" spans="2:19" ht="41.25" customHeight="1">
      <c r="B17" s="16" t="s">
        <v>149</v>
      </c>
      <c r="C17" s="164" t="s">
        <v>87</v>
      </c>
      <c r="D17" s="165"/>
      <c r="E17" s="3">
        <v>2</v>
      </c>
      <c r="F17" s="4"/>
      <c r="G17" s="3" t="s">
        <v>29</v>
      </c>
      <c r="H17" s="4" t="s">
        <v>92</v>
      </c>
      <c r="I17" s="3" t="s">
        <v>39</v>
      </c>
      <c r="J17" s="4"/>
      <c r="K17" s="3" t="s">
        <v>53</v>
      </c>
      <c r="L17" s="4"/>
      <c r="M17" s="8" t="s">
        <v>61</v>
      </c>
      <c r="N17" s="86" t="str">
        <f t="shared" si="1"/>
        <v/>
      </c>
      <c r="O17" s="26" t="str">
        <f t="shared" si="0"/>
        <v/>
      </c>
      <c r="S17" s="35">
        <f>15+S16*9</f>
        <v>6</v>
      </c>
    </row>
    <row r="18" spans="2:19" ht="48.75" customHeight="1">
      <c r="B18" s="16" t="s">
        <v>150</v>
      </c>
      <c r="C18" s="166" t="s">
        <v>86</v>
      </c>
      <c r="D18" s="167"/>
      <c r="E18" s="3">
        <v>2</v>
      </c>
      <c r="F18" s="4"/>
      <c r="G18" s="3" t="s">
        <v>30</v>
      </c>
      <c r="H18" s="4" t="s">
        <v>92</v>
      </c>
      <c r="I18" s="3" t="s">
        <v>40</v>
      </c>
      <c r="J18" s="4" t="s">
        <v>92</v>
      </c>
      <c r="K18" s="3" t="s">
        <v>54</v>
      </c>
      <c r="L18" s="4" t="s">
        <v>92</v>
      </c>
      <c r="M18" s="8" t="s">
        <v>62</v>
      </c>
      <c r="N18" s="86" t="str">
        <f t="shared" si="1"/>
        <v/>
      </c>
      <c r="O18" s="26" t="str">
        <f t="shared" si="0"/>
        <v/>
      </c>
    </row>
    <row r="19" spans="2:19" ht="41.25" customHeight="1">
      <c r="B19" s="16" t="s">
        <v>281</v>
      </c>
      <c r="C19" s="164" t="s">
        <v>15</v>
      </c>
      <c r="D19" s="165"/>
      <c r="E19" s="3">
        <v>1</v>
      </c>
      <c r="F19" s="126"/>
      <c r="G19" s="128"/>
      <c r="H19" s="4"/>
      <c r="I19" s="3" t="s">
        <v>41</v>
      </c>
      <c r="J19" s="4"/>
      <c r="K19" s="3" t="s">
        <v>55</v>
      </c>
      <c r="L19" s="126"/>
      <c r="M19" s="127"/>
      <c r="N19" s="86" t="str">
        <f>IF(H19="○",E19*3,IF(J19="○",E19*5,""))</f>
        <v/>
      </c>
      <c r="O19" s="26" t="str">
        <f t="shared" si="0"/>
        <v/>
      </c>
    </row>
    <row r="20" spans="2:19" ht="41.25" customHeight="1">
      <c r="B20" s="16" t="s">
        <v>151</v>
      </c>
      <c r="C20" s="164" t="s">
        <v>16</v>
      </c>
      <c r="D20" s="165"/>
      <c r="E20" s="3">
        <v>3</v>
      </c>
      <c r="F20" s="126"/>
      <c r="G20" s="128"/>
      <c r="H20" s="4"/>
      <c r="I20" s="3" t="s">
        <v>41</v>
      </c>
      <c r="J20" s="4"/>
      <c r="K20" s="3" t="s">
        <v>55</v>
      </c>
      <c r="L20" s="126"/>
      <c r="M20" s="127"/>
      <c r="N20" s="86" t="str">
        <f>IF(H20="○",E20*3,IF(J20="○",E20*5,""))</f>
        <v/>
      </c>
      <c r="O20" s="26" t="str">
        <f t="shared" si="0"/>
        <v/>
      </c>
    </row>
    <row r="21" spans="2:19" ht="41.25" customHeight="1">
      <c r="B21" s="16" t="s">
        <v>152</v>
      </c>
      <c r="C21" s="132" t="s">
        <v>17</v>
      </c>
      <c r="D21" s="133"/>
      <c r="E21" s="3">
        <v>4</v>
      </c>
      <c r="F21" s="126"/>
      <c r="G21" s="128"/>
      <c r="H21" s="4"/>
      <c r="I21" s="3" t="s">
        <v>42</v>
      </c>
      <c r="J21" s="4"/>
      <c r="K21" s="3" t="s">
        <v>56</v>
      </c>
      <c r="L21" s="126"/>
      <c r="M21" s="127"/>
      <c r="N21" s="86" t="str">
        <f>IF(H21="○",E21*3,IF(J21="○",E21*5,""))</f>
        <v/>
      </c>
      <c r="O21" s="26" t="str">
        <f>IF(COUNTIF(H21:K21,"○")&gt;1,"※ 2か所選択されています",IF(H21="○","該当診療科を記入してください",IF(J21="○","該当診療科を記入してください","")))</f>
        <v/>
      </c>
    </row>
    <row r="22" spans="2:19" ht="41.25" customHeight="1">
      <c r="B22" s="16" t="s">
        <v>68</v>
      </c>
      <c r="C22" s="132" t="s">
        <v>88</v>
      </c>
      <c r="D22" s="133"/>
      <c r="E22" s="3">
        <v>2</v>
      </c>
      <c r="F22" s="126"/>
      <c r="G22" s="128"/>
      <c r="H22" s="4"/>
      <c r="I22" s="3" t="s">
        <v>43</v>
      </c>
      <c r="J22" s="126"/>
      <c r="K22" s="128"/>
      <c r="L22" s="126"/>
      <c r="M22" s="127"/>
      <c r="N22" s="86" t="str">
        <f>IF(H22="○",E22*3,"")</f>
        <v/>
      </c>
      <c r="O22" s="26"/>
    </row>
    <row r="23" spans="2:19" ht="41.25" customHeight="1">
      <c r="B23" s="16" t="s">
        <v>137</v>
      </c>
      <c r="C23" s="132" t="s">
        <v>18</v>
      </c>
      <c r="D23" s="133"/>
      <c r="E23" s="3">
        <v>1</v>
      </c>
      <c r="F23" s="4"/>
      <c r="G23" s="3" t="s">
        <v>31</v>
      </c>
      <c r="H23" s="126"/>
      <c r="I23" s="128"/>
      <c r="J23" s="126"/>
      <c r="K23" s="128"/>
      <c r="L23" s="126"/>
      <c r="M23" s="127"/>
      <c r="N23" s="86" t="str">
        <f>IF(F23="○",E23*1,"")</f>
        <v/>
      </c>
      <c r="O23" s="26"/>
    </row>
    <row r="24" spans="2:19" ht="41.25" customHeight="1" thickBot="1">
      <c r="B24" s="17" t="s">
        <v>153</v>
      </c>
      <c r="C24" s="134" t="s">
        <v>21</v>
      </c>
      <c r="D24" s="135"/>
      <c r="E24" s="11" t="s">
        <v>141</v>
      </c>
      <c r="F24" s="21"/>
      <c r="G24" s="138" t="s">
        <v>160</v>
      </c>
      <c r="H24" s="139"/>
      <c r="I24" s="139"/>
      <c r="J24" s="139"/>
      <c r="K24" s="139"/>
      <c r="L24" s="139"/>
      <c r="M24" s="140"/>
      <c r="N24" s="87">
        <f>F24</f>
        <v>0</v>
      </c>
      <c r="O24" s="26" t="str">
        <f>IF(COUNTIF(F24:L24,"○")&gt;1,"※ 2か所選択されています","")</f>
        <v/>
      </c>
    </row>
    <row r="25" spans="2:19" ht="41.25" customHeight="1" thickTop="1">
      <c r="B25" s="141" t="s">
        <v>122</v>
      </c>
      <c r="C25" s="142"/>
      <c r="D25" s="142"/>
      <c r="E25" s="142"/>
      <c r="F25" s="142"/>
      <c r="G25" s="142"/>
      <c r="H25" s="142"/>
      <c r="I25" s="142"/>
      <c r="J25" s="142"/>
      <c r="K25" s="142"/>
      <c r="L25" s="142"/>
      <c r="M25" s="143"/>
      <c r="N25" s="88">
        <f>SUM(N9:N24)</f>
        <v>0</v>
      </c>
      <c r="O25" s="26"/>
    </row>
    <row r="26" spans="2:19" ht="41.25" customHeight="1">
      <c r="B26" s="16" t="s">
        <v>154</v>
      </c>
      <c r="C26" s="132" t="s">
        <v>19</v>
      </c>
      <c r="D26" s="133"/>
      <c r="E26" s="3">
        <v>7</v>
      </c>
      <c r="F26" s="4" t="s">
        <v>92</v>
      </c>
      <c r="G26" s="3" t="s">
        <v>44</v>
      </c>
      <c r="H26" s="126"/>
      <c r="I26" s="128"/>
      <c r="J26" s="126"/>
      <c r="K26" s="128"/>
      <c r="L26" s="126"/>
      <c r="M26" s="127"/>
      <c r="N26" s="86" t="str">
        <f>IF(F26="○",E26*1,"")</f>
        <v/>
      </c>
      <c r="O26" s="26"/>
    </row>
    <row r="27" spans="2:19" ht="41.25" customHeight="1">
      <c r="B27" s="16" t="s">
        <v>155</v>
      </c>
      <c r="C27" s="136" t="s">
        <v>20</v>
      </c>
      <c r="D27" s="137"/>
      <c r="E27" s="3">
        <v>5</v>
      </c>
      <c r="F27" s="4" t="s">
        <v>92</v>
      </c>
      <c r="G27" s="3" t="s">
        <v>45</v>
      </c>
      <c r="H27" s="4" t="s">
        <v>92</v>
      </c>
      <c r="I27" s="3" t="s">
        <v>46</v>
      </c>
      <c r="J27" s="4" t="s">
        <v>92</v>
      </c>
      <c r="K27" s="3" t="s">
        <v>57</v>
      </c>
      <c r="L27" s="126"/>
      <c r="M27" s="127"/>
      <c r="N27" s="86" t="str">
        <f>IF(F27="○",E27*1,IF(H27="○",E27*3,IF(J27="○",E27*5,"")))</f>
        <v/>
      </c>
      <c r="O27" s="26" t="str">
        <f t="shared" si="0"/>
        <v/>
      </c>
    </row>
    <row r="28" spans="2:19" ht="41.25" customHeight="1" thickBot="1">
      <c r="B28" s="129" t="s">
        <v>129</v>
      </c>
      <c r="C28" s="130"/>
      <c r="D28" s="130"/>
      <c r="E28" s="130"/>
      <c r="F28" s="130"/>
      <c r="G28" s="130"/>
      <c r="H28" s="130"/>
      <c r="I28" s="130"/>
      <c r="J28" s="130"/>
      <c r="K28" s="130"/>
      <c r="L28" s="130"/>
      <c r="M28" s="131"/>
      <c r="N28" s="89">
        <f>SUM(N26:N27)</f>
        <v>0</v>
      </c>
      <c r="O28" s="26"/>
    </row>
    <row r="29" spans="2:19" ht="21.75" customHeight="1"/>
    <row r="30" spans="2:19" ht="21.75" customHeight="1">
      <c r="B30" s="161" t="str">
        <f>B32</f>
        <v/>
      </c>
      <c r="C30" s="161"/>
      <c r="D30" s="161"/>
      <c r="E30" s="162"/>
      <c r="F30" s="163"/>
      <c r="G30" s="163"/>
    </row>
    <row r="31" spans="2:19" ht="45" customHeight="1">
      <c r="C31" s="92"/>
    </row>
    <row r="32" spans="2:19" ht="45" hidden="1" customHeight="1">
      <c r="B32" s="42" t="str">
        <f>IF(H21="○","M　複数科における該当診療科：",IF(J21="○","M　複数科における該当診療科：",""))</f>
        <v/>
      </c>
      <c r="I32" s="91"/>
    </row>
  </sheetData>
  <mergeCells count="58">
    <mergeCell ref="F19:G19"/>
    <mergeCell ref="B30:D30"/>
    <mergeCell ref="E30:G30"/>
    <mergeCell ref="J8:K8"/>
    <mergeCell ref="C11:D11"/>
    <mergeCell ref="C17:D17"/>
    <mergeCell ref="C18:D18"/>
    <mergeCell ref="C19:D19"/>
    <mergeCell ref="C20:D20"/>
    <mergeCell ref="C21:D21"/>
    <mergeCell ref="C13:D13"/>
    <mergeCell ref="C14:D14"/>
    <mergeCell ref="C15:D15"/>
    <mergeCell ref="F21:G21"/>
    <mergeCell ref="F22:G22"/>
    <mergeCell ref="E4:F4"/>
    <mergeCell ref="K4:N4"/>
    <mergeCell ref="D5:I6"/>
    <mergeCell ref="B5:C6"/>
    <mergeCell ref="C16:D16"/>
    <mergeCell ref="B2:N2"/>
    <mergeCell ref="G4:I4"/>
    <mergeCell ref="B4:C4"/>
    <mergeCell ref="L13:M13"/>
    <mergeCell ref="L14:M14"/>
    <mergeCell ref="L8:M8"/>
    <mergeCell ref="B8:D8"/>
    <mergeCell ref="C9:D9"/>
    <mergeCell ref="C12:D12"/>
    <mergeCell ref="J10:K10"/>
    <mergeCell ref="L10:M10"/>
    <mergeCell ref="L9:M9"/>
    <mergeCell ref="F8:G8"/>
    <mergeCell ref="H8:I8"/>
    <mergeCell ref="C10:D10"/>
    <mergeCell ref="B7:N7"/>
    <mergeCell ref="L26:M26"/>
    <mergeCell ref="L23:M23"/>
    <mergeCell ref="J22:K22"/>
    <mergeCell ref="J23:K23"/>
    <mergeCell ref="J26:K26"/>
    <mergeCell ref="B25:M25"/>
    <mergeCell ref="K1:L1"/>
    <mergeCell ref="L19:M19"/>
    <mergeCell ref="L27:M27"/>
    <mergeCell ref="H26:I26"/>
    <mergeCell ref="B28:M28"/>
    <mergeCell ref="L20:M20"/>
    <mergeCell ref="L21:M21"/>
    <mergeCell ref="L22:M22"/>
    <mergeCell ref="H23:I23"/>
    <mergeCell ref="F20:G20"/>
    <mergeCell ref="C22:D22"/>
    <mergeCell ref="C23:D23"/>
    <mergeCell ref="C24:D24"/>
    <mergeCell ref="C26:D26"/>
    <mergeCell ref="C27:D27"/>
    <mergeCell ref="G24:M24"/>
  </mergeCells>
  <phoneticPr fontId="1"/>
  <conditionalFormatting sqref="B30:D30">
    <cfRule type="cellIs" dxfId="0" priority="1" operator="equal">
      <formula>"M　複数科における該当診療科："</formula>
    </cfRule>
  </conditionalFormatting>
  <dataValidations disablePrompts="1" count="3">
    <dataValidation type="list" errorStyle="warning" allowBlank="1" showInputMessage="1" showErrorMessage="1" sqref="L11:L12 H9:H22 J9 F23 F26:F27 J27 H27 F9:F18 J11:J21 L16:L18" xr:uid="{00000000-0002-0000-0100-000000000000}">
      <formula1>"○"</formula1>
    </dataValidation>
    <dataValidation type="custom" allowBlank="1" showInputMessage="1" showErrorMessage="1" sqref="N10" xr:uid="{00000000-0002-0000-0100-000001000000}">
      <formula1>COUNTIF($F$10:$M$10,F10)&gt;1</formula1>
    </dataValidation>
    <dataValidation type="custom" errorStyle="warning" allowBlank="1" showInputMessage="1" showErrorMessage="1" error="重複して選択しています" sqref="G9 K9:M9 I9" xr:uid="{00000000-0002-0000-0100-000002000000}">
      <formula1>COUNTIF($F$9:$L$9,G9)=1</formula1>
    </dataValidation>
  </dataValidations>
  <printOptions horizontalCentered="1"/>
  <pageMargins left="0.78740157480314965" right="0.78740157480314965" top="0.78740157480314965" bottom="0" header="0.51181102362204722" footer="0.11811023622047245"/>
  <pageSetup paperSize="9" scale="66" orientation="portrait" r:id="rId1"/>
  <headerFooter differentOddEven="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B1:P30"/>
  <sheetViews>
    <sheetView showGridLines="0" showZeros="0" zoomScaleNormal="100" workbookViewId="0">
      <selection activeCell="D5" sqref="D5"/>
    </sheetView>
  </sheetViews>
  <sheetFormatPr defaultColWidth="9" defaultRowHeight="16.2"/>
  <cols>
    <col min="1" max="1" width="9" style="1"/>
    <col min="2" max="2" width="3.19921875" style="2" customWidth="1"/>
    <col min="3" max="3" width="5.8984375" style="1" customWidth="1"/>
    <col min="4" max="4" width="13.69921875" style="1" customWidth="1"/>
    <col min="5" max="6" width="4.5" style="2" customWidth="1"/>
    <col min="7" max="7" width="13.8984375" style="2" customWidth="1"/>
    <col min="8" max="8" width="4.19921875" style="2" customWidth="1"/>
    <col min="9" max="9" width="13.8984375" style="2" customWidth="1"/>
    <col min="10" max="10" width="4.3984375" style="2" customWidth="1"/>
    <col min="11" max="11" width="13.8984375" style="2" customWidth="1"/>
    <col min="12" max="13" width="4.3984375" style="2" customWidth="1"/>
    <col min="14" max="14" width="9.5" style="1" customWidth="1"/>
    <col min="15" max="16384" width="9" style="1"/>
  </cols>
  <sheetData>
    <row r="1" spans="2:16">
      <c r="B1" s="42" t="str">
        <f>治験費用!B1</f>
        <v>院内様式4-4（医薬品）</v>
      </c>
      <c r="M1" s="31" t="s">
        <v>294</v>
      </c>
      <c r="N1" s="168">
        <f>治験費用!M1</f>
        <v>0</v>
      </c>
      <c r="O1" s="168"/>
    </row>
    <row r="2" spans="2:16" ht="45" customHeight="1">
      <c r="B2" s="144" t="s">
        <v>157</v>
      </c>
      <c r="C2" s="144"/>
      <c r="D2" s="144"/>
      <c r="E2" s="144"/>
      <c r="F2" s="144"/>
      <c r="G2" s="144"/>
      <c r="H2" s="144"/>
      <c r="I2" s="144"/>
      <c r="J2" s="144"/>
      <c r="K2" s="144"/>
      <c r="L2" s="144"/>
      <c r="M2" s="144"/>
      <c r="N2" s="144"/>
      <c r="O2" s="144"/>
    </row>
    <row r="3" spans="2:16" ht="30.75" customHeight="1">
      <c r="B3" s="191" t="s">
        <v>247</v>
      </c>
      <c r="C3" s="191"/>
      <c r="D3" s="191"/>
      <c r="E3" s="191"/>
      <c r="F3" s="191"/>
      <c r="G3" s="191"/>
      <c r="H3" s="191"/>
      <c r="I3" s="191"/>
      <c r="J3" s="191"/>
      <c r="K3" s="191"/>
      <c r="L3" s="191"/>
      <c r="M3" s="191"/>
      <c r="N3" s="191"/>
      <c r="O3" s="191"/>
    </row>
    <row r="4" spans="2:16" ht="9.75" customHeight="1">
      <c r="B4" s="39"/>
      <c r="C4" s="39"/>
      <c r="D4" s="39"/>
      <c r="E4" s="39"/>
      <c r="F4" s="39"/>
      <c r="G4" s="39"/>
      <c r="H4" s="39"/>
      <c r="I4" s="39"/>
      <c r="J4" s="39"/>
      <c r="K4" s="39"/>
      <c r="L4" s="39"/>
      <c r="M4" s="39"/>
      <c r="N4" s="39"/>
      <c r="O4" s="39"/>
    </row>
    <row r="5" spans="2:16" s="22" customFormat="1" ht="26.25" customHeight="1">
      <c r="B5" s="148" t="s">
        <v>169</v>
      </c>
      <c r="C5" s="148"/>
      <c r="D5" s="93">
        <f>基本情報!B7</f>
        <v>0</v>
      </c>
      <c r="E5" s="148" t="s">
        <v>173</v>
      </c>
      <c r="F5" s="148"/>
      <c r="G5" s="195">
        <f>基本情報!B9</f>
        <v>0</v>
      </c>
      <c r="H5" s="195"/>
      <c r="I5" s="148" t="s">
        <v>175</v>
      </c>
      <c r="J5" s="148"/>
      <c r="K5" s="196">
        <f>基本情報!B13</f>
        <v>0</v>
      </c>
      <c r="L5" s="196"/>
      <c r="M5" s="196"/>
      <c r="N5" s="196"/>
      <c r="O5" s="196"/>
      <c r="P5" s="97"/>
    </row>
    <row r="6" spans="2:16" s="22" customFormat="1" ht="26.25" customHeight="1">
      <c r="B6" s="148" t="s">
        <v>174</v>
      </c>
      <c r="C6" s="148"/>
      <c r="D6" s="194">
        <f>基本情報!B3</f>
        <v>0</v>
      </c>
      <c r="E6" s="194"/>
      <c r="F6" s="194"/>
      <c r="G6" s="194"/>
      <c r="H6" s="194"/>
      <c r="I6" s="194"/>
      <c r="J6" s="194"/>
      <c r="K6" s="194"/>
      <c r="L6" s="194"/>
      <c r="M6" s="194"/>
      <c r="N6" s="194"/>
      <c r="O6" s="194"/>
    </row>
    <row r="7" spans="2:16" s="22" customFormat="1" ht="26.25" customHeight="1">
      <c r="B7" s="148"/>
      <c r="C7" s="148"/>
      <c r="D7" s="194"/>
      <c r="E7" s="194"/>
      <c r="F7" s="194"/>
      <c r="G7" s="194"/>
      <c r="H7" s="194"/>
      <c r="I7" s="194"/>
      <c r="J7" s="194"/>
      <c r="K7" s="194"/>
      <c r="L7" s="194"/>
      <c r="M7" s="194"/>
      <c r="N7" s="194"/>
      <c r="O7" s="194"/>
    </row>
    <row r="8" spans="2:16" ht="11.25" customHeight="1">
      <c r="B8" s="43"/>
      <c r="C8" s="43"/>
      <c r="D8" s="43"/>
      <c r="E8" s="43"/>
      <c r="F8" s="43"/>
      <c r="G8" s="43"/>
      <c r="H8" s="43"/>
      <c r="I8" s="43"/>
      <c r="J8" s="43"/>
      <c r="K8" s="43"/>
      <c r="L8" s="43"/>
      <c r="M8" s="43"/>
    </row>
    <row r="9" spans="2:16" ht="20.399999999999999" thickBot="1">
      <c r="B9" s="170" t="s">
        <v>70</v>
      </c>
      <c r="C9" s="170"/>
      <c r="D9" s="170"/>
      <c r="E9" s="170"/>
      <c r="F9" s="170"/>
      <c r="G9" s="170"/>
      <c r="H9" s="170"/>
      <c r="I9" s="170"/>
      <c r="J9" s="170"/>
      <c r="K9" s="170"/>
      <c r="L9" s="170"/>
      <c r="M9" s="170"/>
    </row>
    <row r="10" spans="2:16" ht="45" customHeight="1">
      <c r="B10" s="180" t="s">
        <v>80</v>
      </c>
      <c r="C10" s="181"/>
      <c r="D10" s="182"/>
      <c r="E10" s="18" t="s">
        <v>1</v>
      </c>
      <c r="F10" s="171" t="s">
        <v>2</v>
      </c>
      <c r="G10" s="171"/>
      <c r="H10" s="171" t="s">
        <v>69</v>
      </c>
      <c r="I10" s="171"/>
      <c r="J10" s="171" t="s">
        <v>3</v>
      </c>
      <c r="K10" s="177"/>
      <c r="L10" s="186" t="s">
        <v>71</v>
      </c>
      <c r="M10" s="187"/>
    </row>
    <row r="11" spans="2:16" ht="41.25" customHeight="1">
      <c r="B11" s="16" t="s">
        <v>0</v>
      </c>
      <c r="C11" s="132" t="s">
        <v>73</v>
      </c>
      <c r="D11" s="133"/>
      <c r="E11" s="3">
        <v>1</v>
      </c>
      <c r="F11" s="7"/>
      <c r="G11" s="3" t="s">
        <v>79</v>
      </c>
      <c r="H11" s="126"/>
      <c r="I11" s="128"/>
      <c r="J11" s="126"/>
      <c r="K11" s="127"/>
      <c r="L11" s="185" t="str">
        <f>IF(F11="○",E11*1,"")</f>
        <v/>
      </c>
      <c r="M11" s="173"/>
    </row>
    <row r="12" spans="2:16" ht="41.25" customHeight="1">
      <c r="B12" s="188" t="s">
        <v>127</v>
      </c>
      <c r="C12" s="189"/>
      <c r="D12" s="189"/>
      <c r="E12" s="189"/>
      <c r="F12" s="189"/>
      <c r="G12" s="189"/>
      <c r="H12" s="189"/>
      <c r="I12" s="189"/>
      <c r="J12" s="189"/>
      <c r="K12" s="190"/>
      <c r="L12" s="192">
        <f>SUM(L11:L11)</f>
        <v>0</v>
      </c>
      <c r="M12" s="193"/>
    </row>
    <row r="13" spans="2:16" ht="41.25" customHeight="1">
      <c r="B13" s="16" t="s">
        <v>72</v>
      </c>
      <c r="C13" s="132" t="s">
        <v>74</v>
      </c>
      <c r="D13" s="133"/>
      <c r="E13" s="3">
        <v>1</v>
      </c>
      <c r="F13" s="126"/>
      <c r="G13" s="128"/>
      <c r="H13" s="126"/>
      <c r="I13" s="128"/>
      <c r="J13" s="7"/>
      <c r="K13" s="8" t="s">
        <v>79</v>
      </c>
      <c r="L13" s="185" t="str">
        <f>IF(J13="○",E13*3,"")</f>
        <v/>
      </c>
      <c r="M13" s="173"/>
    </row>
    <row r="14" spans="2:16" ht="41.25" customHeight="1" thickBot="1">
      <c r="B14" s="129" t="s">
        <v>128</v>
      </c>
      <c r="C14" s="130"/>
      <c r="D14" s="130"/>
      <c r="E14" s="130"/>
      <c r="F14" s="130"/>
      <c r="G14" s="130"/>
      <c r="H14" s="130"/>
      <c r="I14" s="130"/>
      <c r="J14" s="130"/>
      <c r="K14" s="131"/>
      <c r="L14" s="174">
        <f>SUM(L13:L13)</f>
        <v>0</v>
      </c>
      <c r="M14" s="176"/>
    </row>
    <row r="15" spans="2:16" ht="22.5" customHeight="1">
      <c r="B15" s="169"/>
      <c r="C15" s="169"/>
      <c r="D15" s="169"/>
      <c r="E15" s="169"/>
      <c r="F15" s="169"/>
      <c r="G15" s="169"/>
      <c r="H15" s="169"/>
      <c r="I15" s="169"/>
      <c r="J15" s="169"/>
      <c r="K15" s="169"/>
      <c r="L15" s="169"/>
      <c r="M15" s="169"/>
    </row>
    <row r="16" spans="2:16" ht="20.399999999999999" thickBot="1">
      <c r="B16" s="170" t="s">
        <v>75</v>
      </c>
      <c r="C16" s="170"/>
      <c r="D16" s="170"/>
      <c r="E16" s="170"/>
      <c r="F16" s="170"/>
      <c r="G16" s="170"/>
      <c r="H16" s="170"/>
      <c r="I16" s="170"/>
      <c r="J16" s="170"/>
      <c r="K16" s="170"/>
      <c r="L16" s="170"/>
      <c r="M16" s="170"/>
    </row>
    <row r="17" spans="2:16" ht="45" customHeight="1">
      <c r="B17" s="180" t="s">
        <v>80</v>
      </c>
      <c r="C17" s="181"/>
      <c r="D17" s="182"/>
      <c r="E17" s="18" t="s">
        <v>1</v>
      </c>
      <c r="F17" s="171" t="s">
        <v>2</v>
      </c>
      <c r="G17" s="171"/>
      <c r="H17" s="171" t="s">
        <v>69</v>
      </c>
      <c r="I17" s="171"/>
      <c r="J17" s="171" t="s">
        <v>3</v>
      </c>
      <c r="K17" s="177"/>
      <c r="L17" s="186" t="s">
        <v>71</v>
      </c>
      <c r="M17" s="187"/>
    </row>
    <row r="18" spans="2:16" ht="41.25" customHeight="1">
      <c r="B18" s="16" t="s">
        <v>76</v>
      </c>
      <c r="C18" s="132" t="s">
        <v>78</v>
      </c>
      <c r="D18" s="133"/>
      <c r="E18" s="3">
        <v>4</v>
      </c>
      <c r="F18" s="126"/>
      <c r="G18" s="128"/>
      <c r="H18" s="126"/>
      <c r="I18" s="128"/>
      <c r="J18" s="7"/>
      <c r="K18" s="8" t="s">
        <v>79</v>
      </c>
      <c r="L18" s="185" t="str">
        <f>IF(J18="○",E18*3,"")</f>
        <v/>
      </c>
      <c r="M18" s="173"/>
      <c r="N18" s="26"/>
    </row>
    <row r="19" spans="2:16" ht="41.25" customHeight="1">
      <c r="B19" s="16" t="s">
        <v>77</v>
      </c>
      <c r="C19" s="132" t="s">
        <v>81</v>
      </c>
      <c r="D19" s="133"/>
      <c r="E19" s="3">
        <v>1</v>
      </c>
      <c r="F19" s="7"/>
      <c r="G19" s="3" t="s">
        <v>82</v>
      </c>
      <c r="H19" s="7"/>
      <c r="I19" s="9" t="s">
        <v>83</v>
      </c>
      <c r="J19" s="7"/>
      <c r="K19" s="20" t="s">
        <v>84</v>
      </c>
      <c r="L19" s="185" t="str">
        <f>IF(F19="○",E19*1,IF(H19="○",E19*2,IF(J19="○",E19*3,"")))</f>
        <v/>
      </c>
      <c r="M19" s="173"/>
      <c r="N19" s="26" t="str">
        <f>IF(COUNTIF(F19:J19,"○")&gt;1,"※ 2か所選択されています","")</f>
        <v/>
      </c>
    </row>
    <row r="20" spans="2:16" ht="41.25" customHeight="1" thickBot="1">
      <c r="B20" s="129" t="s">
        <v>176</v>
      </c>
      <c r="C20" s="130"/>
      <c r="D20" s="130"/>
      <c r="E20" s="130"/>
      <c r="F20" s="130"/>
      <c r="G20" s="130"/>
      <c r="H20" s="130"/>
      <c r="I20" s="130"/>
      <c r="J20" s="130"/>
      <c r="K20" s="131"/>
      <c r="L20" s="174">
        <f>SUM(L18:L19)</f>
        <v>0</v>
      </c>
      <c r="M20" s="176"/>
    </row>
    <row r="21" spans="2:16" ht="22.5" customHeight="1">
      <c r="B21" s="169"/>
      <c r="C21" s="169"/>
      <c r="D21" s="169"/>
      <c r="E21" s="169"/>
      <c r="F21" s="169"/>
      <c r="G21" s="169"/>
      <c r="H21" s="169"/>
      <c r="I21" s="169"/>
      <c r="J21" s="169"/>
      <c r="K21" s="169"/>
      <c r="L21" s="169"/>
      <c r="M21" s="169"/>
    </row>
    <row r="22" spans="2:16" ht="20.399999999999999" thickBot="1">
      <c r="B22" s="170" t="s">
        <v>159</v>
      </c>
      <c r="C22" s="170"/>
      <c r="D22" s="170"/>
      <c r="E22" s="170"/>
      <c r="F22" s="170"/>
      <c r="G22" s="170"/>
      <c r="H22" s="170"/>
      <c r="I22" s="170"/>
      <c r="J22" s="170"/>
      <c r="K22" s="170"/>
      <c r="L22" s="170"/>
      <c r="M22" s="170"/>
    </row>
    <row r="23" spans="2:16" ht="45" customHeight="1">
      <c r="B23" s="180" t="s">
        <v>80</v>
      </c>
      <c r="C23" s="181"/>
      <c r="D23" s="182"/>
      <c r="E23" s="18" t="s">
        <v>1</v>
      </c>
      <c r="F23" s="171" t="s">
        <v>2</v>
      </c>
      <c r="G23" s="171"/>
      <c r="H23" s="171" t="s">
        <v>135</v>
      </c>
      <c r="I23" s="171"/>
      <c r="J23" s="171" t="s">
        <v>5</v>
      </c>
      <c r="K23" s="177"/>
      <c r="L23" s="177" t="s">
        <v>134</v>
      </c>
      <c r="M23" s="178"/>
      <c r="N23" s="179"/>
      <c r="O23" s="19" t="s">
        <v>71</v>
      </c>
    </row>
    <row r="24" spans="2:16" ht="41.25" customHeight="1">
      <c r="B24" s="16" t="s">
        <v>132</v>
      </c>
      <c r="C24" s="132" t="s">
        <v>158</v>
      </c>
      <c r="D24" s="133"/>
      <c r="E24" s="3">
        <v>1</v>
      </c>
      <c r="F24" s="7"/>
      <c r="G24" s="3" t="s">
        <v>133</v>
      </c>
      <c r="H24" s="7"/>
      <c r="I24" s="9" t="s">
        <v>138</v>
      </c>
      <c r="J24" s="7"/>
      <c r="K24" s="20" t="s">
        <v>139</v>
      </c>
      <c r="L24" s="7"/>
      <c r="M24" s="172" t="s">
        <v>140</v>
      </c>
      <c r="N24" s="173"/>
      <c r="O24" s="86" t="str">
        <f>IF(F24="○",E24*1,IF(H24="○",E24*3,IF(J24="○",E24*5,IF(L24="○",E24*8,""))))</f>
        <v/>
      </c>
      <c r="P24" s="26" t="str">
        <f>IF(COUNTIF(F24:L24,"○")&gt;1,"※ 2か所選択されています","")</f>
        <v/>
      </c>
    </row>
    <row r="25" spans="2:16" ht="41.25" customHeight="1">
      <c r="B25" s="16" t="s">
        <v>187</v>
      </c>
      <c r="C25" s="183" t="s">
        <v>188</v>
      </c>
      <c r="D25" s="183"/>
      <c r="E25" s="3" t="s">
        <v>189</v>
      </c>
      <c r="F25" s="7"/>
      <c r="G25" s="156" t="s">
        <v>190</v>
      </c>
      <c r="H25" s="156"/>
      <c r="I25" s="156"/>
      <c r="J25" s="156"/>
      <c r="K25" s="156"/>
      <c r="L25" s="156"/>
      <c r="M25" s="156"/>
      <c r="N25" s="184"/>
      <c r="O25" s="90">
        <f>F25</f>
        <v>0</v>
      </c>
      <c r="P25" s="26"/>
    </row>
    <row r="26" spans="2:16" ht="41.25" customHeight="1" thickBot="1">
      <c r="B26" s="174" t="s">
        <v>177</v>
      </c>
      <c r="C26" s="175"/>
      <c r="D26" s="175"/>
      <c r="E26" s="175"/>
      <c r="F26" s="175"/>
      <c r="G26" s="175"/>
      <c r="H26" s="175"/>
      <c r="I26" s="175"/>
      <c r="J26" s="175"/>
      <c r="K26" s="175"/>
      <c r="L26" s="175"/>
      <c r="M26" s="175"/>
      <c r="N26" s="176"/>
      <c r="O26" s="89">
        <f>SUM(O24:O25)</f>
        <v>0</v>
      </c>
    </row>
    <row r="27" spans="2:16" ht="22.5" customHeight="1"/>
    <row r="28" spans="2:16" ht="20.399999999999999" thickBot="1">
      <c r="B28" s="170" t="s">
        <v>246</v>
      </c>
      <c r="C28" s="170"/>
      <c r="D28" s="170"/>
      <c r="E28" s="170"/>
      <c r="F28" s="170"/>
      <c r="G28" s="170"/>
      <c r="H28" s="170"/>
      <c r="I28" s="170"/>
      <c r="J28" s="170"/>
      <c r="K28" s="170"/>
      <c r="L28" s="170"/>
      <c r="M28" s="170"/>
    </row>
    <row r="29" spans="2:16" ht="45" customHeight="1">
      <c r="B29" s="180" t="s">
        <v>80</v>
      </c>
      <c r="C29" s="181"/>
      <c r="D29" s="182"/>
      <c r="E29" s="18" t="s">
        <v>1</v>
      </c>
      <c r="F29" s="171" t="s">
        <v>251</v>
      </c>
      <c r="G29" s="171"/>
      <c r="H29" s="171" t="s">
        <v>252</v>
      </c>
      <c r="I29" s="171"/>
      <c r="J29" s="171" t="s">
        <v>253</v>
      </c>
      <c r="K29" s="177"/>
      <c r="L29" s="186" t="s">
        <v>71</v>
      </c>
      <c r="M29" s="187"/>
    </row>
    <row r="30" spans="2:16" ht="41.25" customHeight="1" thickBot="1">
      <c r="B30" s="75" t="s">
        <v>248</v>
      </c>
      <c r="C30" s="197" t="s">
        <v>249</v>
      </c>
      <c r="D30" s="198"/>
      <c r="E30" s="76" t="s">
        <v>250</v>
      </c>
      <c r="F30" s="77"/>
      <c r="G30" s="76" t="s">
        <v>79</v>
      </c>
      <c r="H30" s="199"/>
      <c r="I30" s="200"/>
      <c r="J30" s="199"/>
      <c r="K30" s="201"/>
      <c r="L30" s="202" t="s">
        <v>254</v>
      </c>
      <c r="M30" s="203"/>
    </row>
  </sheetData>
  <mergeCells count="65">
    <mergeCell ref="C30:D30"/>
    <mergeCell ref="H30:I30"/>
    <mergeCell ref="J30:K30"/>
    <mergeCell ref="L30:M30"/>
    <mergeCell ref="B28:M28"/>
    <mergeCell ref="B29:D29"/>
    <mergeCell ref="F29:G29"/>
    <mergeCell ref="H29:I29"/>
    <mergeCell ref="J29:K29"/>
    <mergeCell ref="L29:M29"/>
    <mergeCell ref="B10:D10"/>
    <mergeCell ref="B3:O3"/>
    <mergeCell ref="L10:M10"/>
    <mergeCell ref="L11:M11"/>
    <mergeCell ref="L12:M12"/>
    <mergeCell ref="C11:D11"/>
    <mergeCell ref="B6:C7"/>
    <mergeCell ref="D6:O7"/>
    <mergeCell ref="E5:F5"/>
    <mergeCell ref="G5:H5"/>
    <mergeCell ref="I5:J5"/>
    <mergeCell ref="K5:O5"/>
    <mergeCell ref="F13:G13"/>
    <mergeCell ref="B2:O2"/>
    <mergeCell ref="L17:M17"/>
    <mergeCell ref="L18:M18"/>
    <mergeCell ref="B5:C5"/>
    <mergeCell ref="H13:I13"/>
    <mergeCell ref="F10:G10"/>
    <mergeCell ref="H10:I10"/>
    <mergeCell ref="L13:M13"/>
    <mergeCell ref="L14:M14"/>
    <mergeCell ref="B14:K14"/>
    <mergeCell ref="B9:M9"/>
    <mergeCell ref="H11:I11"/>
    <mergeCell ref="J11:K11"/>
    <mergeCell ref="J10:K10"/>
    <mergeCell ref="B12:K12"/>
    <mergeCell ref="M24:N24"/>
    <mergeCell ref="B26:N26"/>
    <mergeCell ref="B22:M22"/>
    <mergeCell ref="F23:G23"/>
    <mergeCell ref="H23:I23"/>
    <mergeCell ref="J23:K23"/>
    <mergeCell ref="L23:N23"/>
    <mergeCell ref="B23:D23"/>
    <mergeCell ref="C24:D24"/>
    <mergeCell ref="C25:D25"/>
    <mergeCell ref="G25:N25"/>
    <mergeCell ref="N1:O1"/>
    <mergeCell ref="B21:M21"/>
    <mergeCell ref="B15:M15"/>
    <mergeCell ref="B20:K20"/>
    <mergeCell ref="F18:G18"/>
    <mergeCell ref="B16:M16"/>
    <mergeCell ref="F17:G17"/>
    <mergeCell ref="C13:D13"/>
    <mergeCell ref="B17:D17"/>
    <mergeCell ref="C18:D18"/>
    <mergeCell ref="L20:M20"/>
    <mergeCell ref="H17:I17"/>
    <mergeCell ref="J17:K17"/>
    <mergeCell ref="H18:I18"/>
    <mergeCell ref="C19:D19"/>
    <mergeCell ref="L19:M19"/>
  </mergeCells>
  <phoneticPr fontId="1"/>
  <dataValidations count="2">
    <dataValidation type="list" errorStyle="warning" allowBlank="1" showInputMessage="1" showErrorMessage="1" sqref="F11 J13 H19 F19 J19 J24 L24 F24 H24 F30" xr:uid="{00000000-0002-0000-0200-000000000000}">
      <formula1>"○"</formula1>
    </dataValidation>
    <dataValidation type="list" allowBlank="1" showInputMessage="1" showErrorMessage="1" sqref="J18" xr:uid="{00000000-0002-0000-0200-000001000000}">
      <formula1>"○"</formula1>
    </dataValidation>
  </dataValidations>
  <printOptions horizontalCentered="1"/>
  <pageMargins left="0.78740157480314965" right="0.78740157480314965" top="0.98425196850393704" bottom="0.98425196850393704" header="0.51181102362204722" footer="0.31496062992125984"/>
  <pageSetup paperSize="9" scale="70" orientation="portrait" r:id="rId1"/>
  <ignoredErrors>
    <ignoredError sqref="L13"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M82"/>
  <sheetViews>
    <sheetView showGridLines="0" showZeros="0" zoomScaleNormal="100" workbookViewId="0">
      <selection activeCell="C2" sqref="C2:D2"/>
    </sheetView>
  </sheetViews>
  <sheetFormatPr defaultColWidth="9" defaultRowHeight="30" customHeight="1"/>
  <cols>
    <col min="1" max="1" width="9" style="1"/>
    <col min="2" max="3" width="12" style="1" customWidth="1"/>
    <col min="4" max="4" width="2.3984375" style="1" customWidth="1"/>
    <col min="5" max="6" width="8.8984375" style="1" customWidth="1"/>
    <col min="7" max="7" width="8.5" style="1" customWidth="1"/>
    <col min="8" max="11" width="8.09765625" style="1" customWidth="1"/>
    <col min="12" max="12" width="8.69921875" style="1" customWidth="1"/>
    <col min="13" max="13" width="14.8984375" style="1" customWidth="1"/>
    <col min="14" max="16384" width="9" style="1"/>
  </cols>
  <sheetData>
    <row r="1" spans="2:13" s="10" customFormat="1" ht="45" customHeight="1">
      <c r="B1" s="206" t="s">
        <v>93</v>
      </c>
      <c r="C1" s="206"/>
      <c r="D1" s="206"/>
      <c r="E1" s="206"/>
      <c r="F1" s="206"/>
      <c r="G1" s="206"/>
      <c r="H1" s="206"/>
      <c r="I1" s="206"/>
      <c r="J1" s="206"/>
      <c r="K1" s="206"/>
      <c r="L1" s="206"/>
      <c r="M1" s="206"/>
    </row>
    <row r="2" spans="2:13" ht="30" customHeight="1">
      <c r="B2" s="3" t="s">
        <v>169</v>
      </c>
      <c r="C2" s="213">
        <f>基本情報!B7</f>
        <v>0</v>
      </c>
      <c r="D2" s="214"/>
      <c r="E2" s="3" t="s">
        <v>172</v>
      </c>
      <c r="F2" s="215">
        <f>基本情報!B11</f>
        <v>0</v>
      </c>
      <c r="G2" s="216"/>
      <c r="H2" s="217"/>
      <c r="J2" s="155" t="s">
        <v>91</v>
      </c>
      <c r="K2" s="155"/>
      <c r="L2" s="155"/>
      <c r="M2" s="155"/>
    </row>
    <row r="3" spans="2:13" ht="30" customHeight="1">
      <c r="B3" s="218" t="s">
        <v>171</v>
      </c>
      <c r="C3" s="194">
        <f>基本情報!B3</f>
        <v>0</v>
      </c>
      <c r="D3" s="156"/>
      <c r="E3" s="156"/>
      <c r="F3" s="156"/>
      <c r="G3" s="156"/>
      <c r="H3" s="156"/>
    </row>
    <row r="4" spans="2:13" ht="26.25" customHeight="1">
      <c r="B4" s="219"/>
      <c r="C4" s="156"/>
      <c r="D4" s="156"/>
      <c r="E4" s="156"/>
      <c r="F4" s="156"/>
      <c r="G4" s="156"/>
      <c r="H4" s="156"/>
      <c r="J4" s="155" t="s">
        <v>90</v>
      </c>
      <c r="K4" s="155"/>
      <c r="L4" s="155"/>
      <c r="M4" s="155"/>
    </row>
    <row r="5" spans="2:13" ht="15.75" customHeight="1">
      <c r="B5" s="168"/>
      <c r="C5" s="168"/>
      <c r="D5" s="168"/>
      <c r="E5" s="168"/>
      <c r="F5" s="168"/>
      <c r="G5" s="168"/>
      <c r="H5" s="168"/>
      <c r="I5" s="168"/>
      <c r="J5" s="168"/>
      <c r="K5" s="168"/>
      <c r="L5" s="168"/>
      <c r="M5" s="168"/>
    </row>
    <row r="6" spans="2:13" ht="30" customHeight="1">
      <c r="B6" s="1" t="s">
        <v>94</v>
      </c>
      <c r="K6" s="2"/>
      <c r="L6" s="31" t="s">
        <v>161</v>
      </c>
      <c r="M6" s="38">
        <f>基本情報!B15</f>
        <v>0</v>
      </c>
    </row>
    <row r="7" spans="2:13" ht="33.75" customHeight="1">
      <c r="B7" s="172" t="s">
        <v>95</v>
      </c>
      <c r="C7" s="220"/>
      <c r="D7" s="172" t="s">
        <v>100</v>
      </c>
      <c r="E7" s="220"/>
      <c r="F7" s="220"/>
      <c r="G7" s="220"/>
      <c r="H7" s="220"/>
      <c r="I7" s="220"/>
      <c r="J7" s="220"/>
      <c r="K7" s="220"/>
      <c r="L7" s="172" t="s">
        <v>98</v>
      </c>
      <c r="M7" s="210"/>
    </row>
    <row r="8" spans="2:13" ht="33.75" customHeight="1">
      <c r="B8" s="208" t="s">
        <v>136</v>
      </c>
      <c r="C8" s="204"/>
      <c r="D8" s="28"/>
      <c r="E8" s="207">
        <v>200000</v>
      </c>
      <c r="F8" s="207"/>
      <c r="G8" s="207"/>
      <c r="H8" s="207"/>
      <c r="I8" s="207"/>
      <c r="J8" s="207"/>
      <c r="K8" s="207"/>
      <c r="L8" s="211">
        <f>E8</f>
        <v>200000</v>
      </c>
      <c r="M8" s="212"/>
    </row>
    <row r="9" spans="2:13" ht="33.75" customHeight="1">
      <c r="B9" s="208" t="s">
        <v>193</v>
      </c>
      <c r="C9" s="204"/>
      <c r="D9" s="28"/>
      <c r="E9" s="209">
        <v>200000</v>
      </c>
      <c r="F9" s="209"/>
      <c r="G9" s="209"/>
      <c r="H9" s="209"/>
      <c r="I9" s="209"/>
      <c r="J9" s="209"/>
      <c r="K9" s="209"/>
      <c r="L9" s="211">
        <f>E9</f>
        <v>200000</v>
      </c>
      <c r="M9" s="212"/>
    </row>
    <row r="10" spans="2:13" ht="33.75" customHeight="1">
      <c r="B10" s="224" t="s">
        <v>194</v>
      </c>
      <c r="C10" s="225"/>
      <c r="D10" s="28"/>
      <c r="E10" s="204" t="s">
        <v>124</v>
      </c>
      <c r="F10" s="204"/>
      <c r="G10" s="204"/>
      <c r="H10" s="29">
        <f>治験費用!N25</f>
        <v>0</v>
      </c>
      <c r="I10" s="205" t="s">
        <v>108</v>
      </c>
      <c r="J10" s="205"/>
      <c r="K10" s="205"/>
      <c r="L10" s="211">
        <f>IF(ISERROR(H10*6000*0.3*基本情報!B15),"",H10*6000*0.3*基本情報!B15)</f>
        <v>0</v>
      </c>
      <c r="M10" s="212"/>
    </row>
    <row r="11" spans="2:13" ht="33.75" customHeight="1">
      <c r="B11" s="224" t="s">
        <v>96</v>
      </c>
      <c r="C11" s="225"/>
      <c r="D11" s="28"/>
      <c r="E11" s="204" t="s">
        <v>125</v>
      </c>
      <c r="F11" s="204"/>
      <c r="G11" s="204"/>
      <c r="H11" s="29">
        <f>治験費用!N28</f>
        <v>0</v>
      </c>
      <c r="I11" s="205" t="s">
        <v>109</v>
      </c>
      <c r="J11" s="205"/>
      <c r="K11" s="205"/>
      <c r="L11" s="211">
        <f>IF(ISERROR(H11*6000),"",H11*6000)</f>
        <v>0</v>
      </c>
      <c r="M11" s="212"/>
    </row>
    <row r="12" spans="2:13" ht="33.75" customHeight="1">
      <c r="B12" s="224" t="s">
        <v>195</v>
      </c>
      <c r="C12" s="225"/>
      <c r="D12" s="28"/>
      <c r="E12" s="226">
        <v>30000</v>
      </c>
      <c r="F12" s="226"/>
      <c r="G12" s="226"/>
      <c r="H12" s="226"/>
      <c r="I12" s="226"/>
      <c r="J12" s="226"/>
      <c r="K12" s="227"/>
      <c r="L12" s="211">
        <f>E12</f>
        <v>30000</v>
      </c>
      <c r="M12" s="212"/>
    </row>
    <row r="13" spans="2:13" ht="33.75" customHeight="1">
      <c r="B13" s="224" t="s">
        <v>196</v>
      </c>
      <c r="C13" s="225"/>
      <c r="D13" s="28"/>
      <c r="E13" s="204" t="s">
        <v>126</v>
      </c>
      <c r="F13" s="204"/>
      <c r="G13" s="204"/>
      <c r="H13" s="29">
        <f>その他の経費!L14</f>
        <v>0</v>
      </c>
      <c r="I13" s="204" t="s">
        <v>111</v>
      </c>
      <c r="J13" s="204"/>
      <c r="K13" s="204"/>
      <c r="L13" s="211">
        <f>IF(ISERROR(H13*4000),"",H13*4000)</f>
        <v>0</v>
      </c>
      <c r="M13" s="212"/>
    </row>
    <row r="14" spans="2:13" ht="33.75" customHeight="1">
      <c r="B14" s="224" t="s">
        <v>197</v>
      </c>
      <c r="C14" s="225"/>
      <c r="D14" s="28"/>
      <c r="E14" s="226">
        <v>50000</v>
      </c>
      <c r="F14" s="226"/>
      <c r="G14" s="226"/>
      <c r="H14" s="226"/>
      <c r="I14" s="226"/>
      <c r="J14" s="226"/>
      <c r="K14" s="227"/>
      <c r="L14" s="211" t="str">
        <f>IF(その他の経費!F30="○",50000,"")</f>
        <v/>
      </c>
      <c r="M14" s="212"/>
    </row>
    <row r="15" spans="2:13" ht="33.75" customHeight="1">
      <c r="B15" s="224" t="s">
        <v>198</v>
      </c>
      <c r="C15" s="225"/>
      <c r="D15" s="28"/>
      <c r="E15" s="204" t="s">
        <v>99</v>
      </c>
      <c r="F15" s="204"/>
      <c r="G15" s="204"/>
      <c r="H15" s="204"/>
      <c r="I15" s="204"/>
      <c r="J15" s="204"/>
      <c r="K15" s="204"/>
      <c r="L15" s="211">
        <v>0</v>
      </c>
      <c r="M15" s="212"/>
    </row>
    <row r="16" spans="2:13" ht="33.75" customHeight="1">
      <c r="B16" s="208" t="s">
        <v>199</v>
      </c>
      <c r="C16" s="204"/>
      <c r="D16" s="28"/>
      <c r="E16" s="204" t="s">
        <v>99</v>
      </c>
      <c r="F16" s="204"/>
      <c r="G16" s="204"/>
      <c r="H16" s="204"/>
      <c r="I16" s="204"/>
      <c r="J16" s="204"/>
      <c r="K16" s="204"/>
      <c r="L16" s="211">
        <v>0</v>
      </c>
      <c r="M16" s="212"/>
    </row>
    <row r="17" spans="2:13" ht="33.75" customHeight="1">
      <c r="B17" s="132" t="s">
        <v>200</v>
      </c>
      <c r="C17" s="223"/>
      <c r="D17" s="8"/>
      <c r="E17" s="223" t="s">
        <v>202</v>
      </c>
      <c r="F17" s="223"/>
      <c r="G17" s="223"/>
      <c r="H17" s="223"/>
      <c r="I17" s="223"/>
      <c r="J17" s="223"/>
      <c r="K17" s="223"/>
      <c r="L17" s="221">
        <f>SUM(L8:M16)*0.2</f>
        <v>86000</v>
      </c>
      <c r="M17" s="222"/>
    </row>
    <row r="18" spans="2:13" ht="33.75" customHeight="1">
      <c r="B18" s="233" t="s">
        <v>201</v>
      </c>
      <c r="C18" s="161"/>
      <c r="D18" s="30"/>
      <c r="E18" s="161" t="s">
        <v>203</v>
      </c>
      <c r="F18" s="161"/>
      <c r="G18" s="161"/>
      <c r="H18" s="161"/>
      <c r="I18" s="161"/>
      <c r="J18" s="161"/>
      <c r="K18" s="161"/>
      <c r="L18" s="234">
        <f>SUM(L8:M17)*0.3</f>
        <v>154800</v>
      </c>
      <c r="M18" s="235"/>
    </row>
    <row r="19" spans="2:13" ht="15" customHeight="1">
      <c r="B19" s="232" t="s">
        <v>101</v>
      </c>
      <c r="C19" s="232"/>
      <c r="D19" s="232"/>
      <c r="E19" s="232"/>
      <c r="F19" s="232"/>
      <c r="G19" s="232"/>
      <c r="H19" s="232"/>
      <c r="I19" s="232"/>
      <c r="J19" s="232"/>
      <c r="K19" s="232"/>
      <c r="L19" s="228">
        <f>SUM(L8:M18)</f>
        <v>670800</v>
      </c>
      <c r="M19" s="229"/>
    </row>
    <row r="20" spans="2:13" ht="15" customHeight="1">
      <c r="B20" s="125"/>
      <c r="C20" s="125"/>
      <c r="D20" s="125"/>
      <c r="E20" s="125"/>
      <c r="F20" s="125"/>
      <c r="G20" s="125"/>
      <c r="H20" s="125"/>
      <c r="I20" s="125"/>
      <c r="J20" s="125"/>
      <c r="K20" s="125"/>
      <c r="L20" s="230"/>
      <c r="M20" s="230"/>
    </row>
    <row r="21" spans="2:13" ht="15" customHeight="1">
      <c r="B21" s="125" t="s">
        <v>102</v>
      </c>
      <c r="C21" s="125"/>
      <c r="D21" s="125"/>
      <c r="E21" s="125"/>
      <c r="F21" s="125"/>
      <c r="G21" s="125"/>
      <c r="H21" s="125"/>
      <c r="I21" s="125"/>
      <c r="J21" s="125"/>
      <c r="K21" s="125"/>
      <c r="L21" s="231">
        <f>IF(L19="","",ROUNDDOWN(L19*10/100,0))</f>
        <v>67080</v>
      </c>
      <c r="M21" s="231"/>
    </row>
    <row r="22" spans="2:13" ht="15" customHeight="1">
      <c r="B22" s="125"/>
      <c r="C22" s="125"/>
      <c r="D22" s="125"/>
      <c r="E22" s="125"/>
      <c r="F22" s="125"/>
      <c r="G22" s="125"/>
      <c r="H22" s="125"/>
      <c r="I22" s="125"/>
      <c r="J22" s="125"/>
      <c r="K22" s="125"/>
      <c r="L22" s="231"/>
      <c r="M22" s="231"/>
    </row>
    <row r="23" spans="2:13" ht="15" customHeight="1">
      <c r="B23" s="125" t="s">
        <v>103</v>
      </c>
      <c r="C23" s="125"/>
      <c r="D23" s="125"/>
      <c r="E23" s="125"/>
      <c r="F23" s="125"/>
      <c r="G23" s="125"/>
      <c r="H23" s="125"/>
      <c r="I23" s="125"/>
      <c r="J23" s="125"/>
      <c r="K23" s="125"/>
      <c r="L23" s="231">
        <f>SUM(L19:M22)</f>
        <v>737880</v>
      </c>
      <c r="M23" s="231"/>
    </row>
    <row r="24" spans="2:13" ht="15" customHeight="1">
      <c r="B24" s="125"/>
      <c r="C24" s="125"/>
      <c r="D24" s="125"/>
      <c r="E24" s="125"/>
      <c r="F24" s="125"/>
      <c r="G24" s="125"/>
      <c r="H24" s="125"/>
      <c r="I24" s="125"/>
      <c r="J24" s="125"/>
      <c r="K24" s="125"/>
      <c r="L24" s="231"/>
      <c r="M24" s="231"/>
    </row>
    <row r="25" spans="2:13" ht="20.25" customHeight="1">
      <c r="B25" s="31"/>
      <c r="C25" s="31"/>
      <c r="D25" s="31"/>
      <c r="E25" s="31"/>
      <c r="F25" s="31"/>
      <c r="G25" s="31"/>
      <c r="H25" s="31"/>
      <c r="I25" s="31"/>
      <c r="J25" s="31"/>
      <c r="K25" s="31"/>
      <c r="L25" s="32"/>
      <c r="M25" s="32"/>
    </row>
    <row r="26" spans="2:13" ht="30" customHeight="1">
      <c r="B26" s="155" t="s">
        <v>104</v>
      </c>
      <c r="C26" s="155"/>
      <c r="D26" s="155"/>
      <c r="E26" s="155"/>
      <c r="F26" s="155"/>
      <c r="G26" s="155"/>
      <c r="H26" s="155"/>
      <c r="I26" s="155"/>
      <c r="J26" s="155"/>
      <c r="K26" s="155"/>
      <c r="L26" s="155"/>
      <c r="M26" s="155"/>
    </row>
    <row r="27" spans="2:13" ht="33.75" customHeight="1">
      <c r="B27" s="172" t="s">
        <v>95</v>
      </c>
      <c r="C27" s="220"/>
      <c r="D27" s="172" t="s">
        <v>100</v>
      </c>
      <c r="E27" s="220"/>
      <c r="F27" s="220"/>
      <c r="G27" s="220"/>
      <c r="H27" s="220"/>
      <c r="I27" s="220"/>
      <c r="J27" s="220"/>
      <c r="K27" s="220"/>
      <c r="L27" s="172" t="s">
        <v>98</v>
      </c>
      <c r="M27" s="210"/>
    </row>
    <row r="28" spans="2:13" ht="26.25" customHeight="1">
      <c r="B28" s="208" t="s">
        <v>105</v>
      </c>
      <c r="C28" s="240"/>
      <c r="D28" s="28"/>
      <c r="E28" s="244" t="s">
        <v>178</v>
      </c>
      <c r="F28" s="244"/>
      <c r="G28" s="244"/>
      <c r="H28" s="244"/>
      <c r="I28" s="244"/>
      <c r="J28" s="244">
        <v>300000</v>
      </c>
      <c r="K28" s="245"/>
      <c r="L28" s="246">
        <f>IF(H30="",300000,H30*5000)</f>
        <v>300000</v>
      </c>
      <c r="M28" s="247"/>
    </row>
    <row r="29" spans="2:13" ht="18.75" customHeight="1">
      <c r="B29" s="233"/>
      <c r="C29" s="241"/>
      <c r="D29" s="47"/>
      <c r="E29" s="252" t="s">
        <v>179</v>
      </c>
      <c r="F29" s="252"/>
      <c r="G29" s="252"/>
      <c r="H29" s="252"/>
      <c r="I29" s="252"/>
      <c r="J29" s="252"/>
      <c r="K29" s="253"/>
      <c r="L29" s="248"/>
      <c r="M29" s="249"/>
    </row>
    <row r="30" spans="2:13" ht="18.75" customHeight="1">
      <c r="B30" s="242"/>
      <c r="C30" s="243"/>
      <c r="D30" s="48"/>
      <c r="E30" s="254" t="s">
        <v>97</v>
      </c>
      <c r="F30" s="254"/>
      <c r="G30" s="254"/>
      <c r="H30" s="49" t="str">
        <f>IF(治験費用!N25&lt;=60,"",(治験費用!N25))</f>
        <v/>
      </c>
      <c r="I30" s="50" t="s">
        <v>180</v>
      </c>
      <c r="J30" s="51"/>
      <c r="K30" s="52"/>
      <c r="L30" s="250"/>
      <c r="M30" s="251"/>
    </row>
    <row r="31" spans="2:13" ht="33.75" customHeight="1">
      <c r="B31" s="208" t="s">
        <v>106</v>
      </c>
      <c r="C31" s="204"/>
      <c r="D31" s="28"/>
      <c r="E31" s="204" t="s">
        <v>97</v>
      </c>
      <c r="F31" s="204"/>
      <c r="G31" s="204"/>
      <c r="H31" s="29">
        <f>治験費用!N25</f>
        <v>0</v>
      </c>
      <c r="I31" s="205" t="s">
        <v>110</v>
      </c>
      <c r="J31" s="205"/>
      <c r="K31" s="205"/>
      <c r="L31" s="211">
        <f>IF(ISERROR(H31*6000*0.7),"",H31*6000*0.7)</f>
        <v>0</v>
      </c>
      <c r="M31" s="212"/>
    </row>
    <row r="32" spans="2:13" ht="33.75" customHeight="1">
      <c r="B32" s="224" t="s">
        <v>181</v>
      </c>
      <c r="C32" s="225"/>
      <c r="D32" s="28"/>
      <c r="E32" s="204" t="s">
        <v>107</v>
      </c>
      <c r="F32" s="204"/>
      <c r="G32" s="204"/>
      <c r="H32" s="29">
        <f>その他の経費!L12</f>
        <v>0</v>
      </c>
      <c r="I32" s="205" t="s">
        <v>111</v>
      </c>
      <c r="J32" s="205"/>
      <c r="K32" s="205"/>
      <c r="L32" s="211">
        <f>IF(ISERROR(H32*4000),"",H32*4000)</f>
        <v>0</v>
      </c>
      <c r="M32" s="212"/>
    </row>
    <row r="33" spans="2:13" ht="33.75" customHeight="1">
      <c r="B33" s="224" t="s">
        <v>182</v>
      </c>
      <c r="C33" s="225"/>
      <c r="D33" s="28"/>
      <c r="E33" s="204" t="s">
        <v>112</v>
      </c>
      <c r="F33" s="204"/>
      <c r="G33" s="204"/>
      <c r="H33" s="29">
        <f>その他の経費!L20</f>
        <v>0</v>
      </c>
      <c r="I33" s="205" t="s">
        <v>113</v>
      </c>
      <c r="J33" s="205"/>
      <c r="K33" s="205"/>
      <c r="L33" s="211">
        <f>H33*4000</f>
        <v>0</v>
      </c>
      <c r="M33" s="212"/>
    </row>
    <row r="34" spans="2:13" ht="33.75" customHeight="1">
      <c r="B34" s="224" t="s">
        <v>185</v>
      </c>
      <c r="C34" s="236"/>
      <c r="D34" s="28" t="s">
        <v>130</v>
      </c>
      <c r="E34" s="204" t="s">
        <v>186</v>
      </c>
      <c r="F34" s="204"/>
      <c r="G34" s="204"/>
      <c r="H34" s="29">
        <f>その他の経費!O26</f>
        <v>0</v>
      </c>
      <c r="I34" s="237" t="s">
        <v>156</v>
      </c>
      <c r="J34" s="237"/>
      <c r="K34" s="237"/>
      <c r="L34" s="238">
        <f>H34*3000</f>
        <v>0</v>
      </c>
      <c r="M34" s="239"/>
    </row>
    <row r="35" spans="2:13" ht="33.75" customHeight="1">
      <c r="B35" s="224" t="s">
        <v>183</v>
      </c>
      <c r="C35" s="225"/>
      <c r="D35" s="28"/>
      <c r="E35" s="204" t="s">
        <v>204</v>
      </c>
      <c r="F35" s="204"/>
      <c r="G35" s="204"/>
      <c r="H35" s="204"/>
      <c r="I35" s="204"/>
      <c r="J35" s="204"/>
      <c r="K35" s="204"/>
      <c r="L35" s="211">
        <f>SUM(L28:M34)*0.2</f>
        <v>60000</v>
      </c>
      <c r="M35" s="212"/>
    </row>
    <row r="36" spans="2:13" ht="33.75" customHeight="1">
      <c r="B36" s="224" t="s">
        <v>184</v>
      </c>
      <c r="C36" s="225"/>
      <c r="D36" s="28"/>
      <c r="E36" s="204" t="s">
        <v>205</v>
      </c>
      <c r="F36" s="204"/>
      <c r="G36" s="204"/>
      <c r="H36" s="204"/>
      <c r="I36" s="204"/>
      <c r="J36" s="204"/>
      <c r="K36" s="204"/>
      <c r="L36" s="221">
        <f>SUM(L28:M35)*0.3</f>
        <v>108000</v>
      </c>
      <c r="M36" s="222"/>
    </row>
    <row r="37" spans="2:13" ht="15" customHeight="1">
      <c r="B37" s="232" t="s">
        <v>114</v>
      </c>
      <c r="C37" s="232"/>
      <c r="D37" s="232"/>
      <c r="E37" s="232"/>
      <c r="F37" s="232"/>
      <c r="G37" s="232"/>
      <c r="H37" s="232"/>
      <c r="I37" s="232"/>
      <c r="J37" s="232"/>
      <c r="K37" s="232"/>
      <c r="L37" s="228">
        <f>SUM(L28:M36)</f>
        <v>468000</v>
      </c>
      <c r="M37" s="229"/>
    </row>
    <row r="38" spans="2:13" ht="15" customHeight="1">
      <c r="B38" s="125"/>
      <c r="C38" s="125"/>
      <c r="D38" s="125"/>
      <c r="E38" s="125"/>
      <c r="F38" s="125"/>
      <c r="G38" s="125"/>
      <c r="H38" s="125"/>
      <c r="I38" s="125"/>
      <c r="J38" s="125"/>
      <c r="K38" s="125"/>
      <c r="L38" s="230"/>
      <c r="M38" s="230"/>
    </row>
    <row r="39" spans="2:13" ht="15" customHeight="1">
      <c r="B39" s="125" t="s">
        <v>115</v>
      </c>
      <c r="C39" s="125"/>
      <c r="D39" s="125"/>
      <c r="E39" s="125"/>
      <c r="F39" s="125"/>
      <c r="G39" s="125"/>
      <c r="H39" s="125"/>
      <c r="I39" s="125"/>
      <c r="J39" s="125"/>
      <c r="K39" s="125"/>
      <c r="L39" s="231">
        <f>IF(L37="","",ROUNDDOWN(L37*10/100,0))</f>
        <v>46800</v>
      </c>
      <c r="M39" s="231"/>
    </row>
    <row r="40" spans="2:13" ht="15" customHeight="1">
      <c r="B40" s="125"/>
      <c r="C40" s="125"/>
      <c r="D40" s="125"/>
      <c r="E40" s="125"/>
      <c r="F40" s="125"/>
      <c r="G40" s="125"/>
      <c r="H40" s="125"/>
      <c r="I40" s="125"/>
      <c r="J40" s="125"/>
      <c r="K40" s="125"/>
      <c r="L40" s="231"/>
      <c r="M40" s="231"/>
    </row>
    <row r="41" spans="2:13" ht="15" customHeight="1">
      <c r="B41" s="125" t="s">
        <v>116</v>
      </c>
      <c r="C41" s="125"/>
      <c r="D41" s="125"/>
      <c r="E41" s="125"/>
      <c r="F41" s="125"/>
      <c r="G41" s="125"/>
      <c r="H41" s="125"/>
      <c r="I41" s="125"/>
      <c r="J41" s="125"/>
      <c r="K41" s="125"/>
      <c r="L41" s="231">
        <f>SUM(L37:M40)</f>
        <v>514800</v>
      </c>
      <c r="M41" s="231"/>
    </row>
    <row r="42" spans="2:13" ht="15" customHeight="1">
      <c r="B42" s="125"/>
      <c r="C42" s="125"/>
      <c r="D42" s="125"/>
      <c r="E42" s="125"/>
      <c r="F42" s="125"/>
      <c r="G42" s="125"/>
      <c r="H42" s="125"/>
      <c r="I42" s="125"/>
      <c r="J42" s="125"/>
      <c r="K42" s="125"/>
      <c r="L42" s="231"/>
      <c r="M42" s="231"/>
    </row>
    <row r="43" spans="2:13" ht="17.25" customHeight="1">
      <c r="B43" s="31"/>
      <c r="C43" s="31"/>
      <c r="D43" s="31"/>
      <c r="E43" s="31"/>
      <c r="F43" s="31"/>
      <c r="G43" s="31"/>
      <c r="H43" s="31"/>
      <c r="I43" s="31"/>
      <c r="J43" s="31"/>
      <c r="K43" s="31"/>
      <c r="L43" s="32"/>
      <c r="M43" s="32"/>
    </row>
    <row r="44" spans="2:13" ht="30" customHeight="1">
      <c r="B44" s="155" t="s">
        <v>143</v>
      </c>
      <c r="C44" s="155"/>
      <c r="D44" s="155"/>
      <c r="E44" s="155"/>
      <c r="F44" s="155"/>
      <c r="G44" s="155"/>
      <c r="H44" s="155"/>
      <c r="I44" s="155"/>
      <c r="J44" s="155"/>
      <c r="K44" s="155"/>
      <c r="L44" s="155"/>
      <c r="M44" s="155"/>
    </row>
    <row r="45" spans="2:13" ht="33.75" customHeight="1">
      <c r="B45" s="172" t="s">
        <v>95</v>
      </c>
      <c r="C45" s="220"/>
      <c r="D45" s="172" t="s">
        <v>100</v>
      </c>
      <c r="E45" s="220"/>
      <c r="F45" s="220"/>
      <c r="G45" s="220"/>
      <c r="H45" s="220"/>
      <c r="I45" s="220"/>
      <c r="J45" s="220"/>
      <c r="K45" s="220"/>
      <c r="L45" s="172" t="s">
        <v>98</v>
      </c>
      <c r="M45" s="210"/>
    </row>
    <row r="46" spans="2:13" ht="33.75" customHeight="1">
      <c r="B46" s="208" t="s">
        <v>117</v>
      </c>
      <c r="C46" s="204"/>
      <c r="D46" s="28"/>
      <c r="E46" s="33" t="s">
        <v>123</v>
      </c>
      <c r="F46" s="34"/>
      <c r="G46" s="205" t="s">
        <v>264</v>
      </c>
      <c r="H46" s="205"/>
      <c r="I46" s="205"/>
      <c r="J46" s="205"/>
      <c r="K46" s="205"/>
      <c r="L46" s="211">
        <f>7000*F46</f>
        <v>0</v>
      </c>
      <c r="M46" s="212"/>
    </row>
    <row r="47" spans="2:13" ht="33.75" customHeight="1">
      <c r="B47" s="208" t="s">
        <v>118</v>
      </c>
      <c r="C47" s="204"/>
      <c r="D47" s="28"/>
      <c r="E47" s="205" t="s">
        <v>275</v>
      </c>
      <c r="F47" s="204"/>
      <c r="G47" s="204"/>
      <c r="H47" s="204"/>
      <c r="I47" s="204"/>
      <c r="J47" s="204"/>
      <c r="K47" s="204"/>
      <c r="L47" s="221"/>
      <c r="M47" s="222"/>
    </row>
    <row r="48" spans="2:13" ht="33.75" customHeight="1">
      <c r="B48" s="208" t="s">
        <v>191</v>
      </c>
      <c r="C48" s="204"/>
      <c r="D48" s="28" t="s">
        <v>192</v>
      </c>
      <c r="E48" s="205" t="s">
        <v>276</v>
      </c>
      <c r="F48" s="204"/>
      <c r="G48" s="204"/>
      <c r="H48" s="204"/>
      <c r="I48" s="204"/>
      <c r="J48" s="204"/>
      <c r="K48" s="204"/>
      <c r="L48" s="221"/>
      <c r="M48" s="222"/>
    </row>
    <row r="49" spans="2:13" ht="33.75" customHeight="1">
      <c r="B49" s="224" t="s">
        <v>285</v>
      </c>
      <c r="C49" s="225"/>
      <c r="D49" s="28"/>
      <c r="E49" s="205" t="s">
        <v>287</v>
      </c>
      <c r="F49" s="204"/>
      <c r="G49" s="204"/>
      <c r="H49" s="204"/>
      <c r="I49" s="204"/>
      <c r="J49" s="204"/>
      <c r="K49" s="204"/>
      <c r="L49" s="221"/>
      <c r="M49" s="255"/>
    </row>
    <row r="50" spans="2:13" ht="33.75" customHeight="1">
      <c r="B50" s="224" t="s">
        <v>283</v>
      </c>
      <c r="C50" s="225"/>
      <c r="D50" s="28"/>
      <c r="E50" s="204" t="s">
        <v>291</v>
      </c>
      <c r="F50" s="204"/>
      <c r="G50" s="204"/>
      <c r="H50" s="204"/>
      <c r="I50" s="204"/>
      <c r="J50" s="204"/>
      <c r="K50" s="204"/>
      <c r="L50" s="211">
        <f>SUM(L46:M49)*0.2</f>
        <v>0</v>
      </c>
      <c r="M50" s="212"/>
    </row>
    <row r="51" spans="2:13" ht="33.75" customHeight="1">
      <c r="B51" s="224" t="s">
        <v>284</v>
      </c>
      <c r="C51" s="225"/>
      <c r="D51" s="28"/>
      <c r="E51" s="204" t="s">
        <v>292</v>
      </c>
      <c r="F51" s="204"/>
      <c r="G51" s="204"/>
      <c r="H51" s="204"/>
      <c r="I51" s="204"/>
      <c r="J51" s="204"/>
      <c r="K51" s="204"/>
      <c r="L51" s="221">
        <f>SUM(L46:M50)*0.3</f>
        <v>0</v>
      </c>
      <c r="M51" s="222"/>
    </row>
    <row r="52" spans="2:13" ht="15" customHeight="1">
      <c r="B52" s="232" t="s">
        <v>119</v>
      </c>
      <c r="C52" s="232"/>
      <c r="D52" s="232"/>
      <c r="E52" s="232"/>
      <c r="F52" s="232"/>
      <c r="G52" s="232"/>
      <c r="H52" s="232"/>
      <c r="I52" s="232"/>
      <c r="J52" s="232"/>
      <c r="K52" s="232"/>
      <c r="L52" s="228">
        <f>SUM(L46:M51)</f>
        <v>0</v>
      </c>
      <c r="M52" s="229"/>
    </row>
    <row r="53" spans="2:13" ht="15" customHeight="1">
      <c r="B53" s="125"/>
      <c r="C53" s="125"/>
      <c r="D53" s="125"/>
      <c r="E53" s="125"/>
      <c r="F53" s="125"/>
      <c r="G53" s="125"/>
      <c r="H53" s="125"/>
      <c r="I53" s="125"/>
      <c r="J53" s="125"/>
      <c r="K53" s="125"/>
      <c r="L53" s="230"/>
      <c r="M53" s="230"/>
    </row>
    <row r="54" spans="2:13" ht="15" customHeight="1">
      <c r="B54" s="125" t="s">
        <v>120</v>
      </c>
      <c r="C54" s="125"/>
      <c r="D54" s="125"/>
      <c r="E54" s="125"/>
      <c r="F54" s="125"/>
      <c r="G54" s="125"/>
      <c r="H54" s="125"/>
      <c r="I54" s="125"/>
      <c r="J54" s="125"/>
      <c r="K54" s="125"/>
      <c r="L54" s="231">
        <f>IF(L52="","",ROUNDDOWN(L52*10/100,0))</f>
        <v>0</v>
      </c>
      <c r="M54" s="231"/>
    </row>
    <row r="55" spans="2:13" ht="15" customHeight="1">
      <c r="B55" s="125"/>
      <c r="C55" s="125"/>
      <c r="D55" s="125"/>
      <c r="E55" s="125"/>
      <c r="F55" s="125"/>
      <c r="G55" s="125"/>
      <c r="H55" s="125"/>
      <c r="I55" s="125"/>
      <c r="J55" s="125"/>
      <c r="K55" s="125"/>
      <c r="L55" s="231"/>
      <c r="M55" s="231"/>
    </row>
    <row r="56" spans="2:13" ht="15" customHeight="1">
      <c r="B56" s="125" t="s">
        <v>121</v>
      </c>
      <c r="C56" s="125"/>
      <c r="D56" s="125"/>
      <c r="E56" s="125"/>
      <c r="F56" s="125"/>
      <c r="G56" s="125"/>
      <c r="H56" s="125"/>
      <c r="I56" s="125"/>
      <c r="J56" s="125"/>
      <c r="K56" s="125"/>
      <c r="L56" s="231">
        <f>SUM(L52:M55)</f>
        <v>0</v>
      </c>
      <c r="M56" s="231"/>
    </row>
    <row r="57" spans="2:13" ht="15" customHeight="1">
      <c r="B57" s="125"/>
      <c r="C57" s="125"/>
      <c r="D57" s="125"/>
      <c r="E57" s="125"/>
      <c r="F57" s="125"/>
      <c r="G57" s="125"/>
      <c r="H57" s="125"/>
      <c r="I57" s="125"/>
      <c r="J57" s="125"/>
      <c r="K57" s="125"/>
      <c r="L57" s="231"/>
      <c r="M57" s="231"/>
    </row>
    <row r="59" spans="2:13" ht="32.4" customHeight="1">
      <c r="M59" s="98"/>
    </row>
    <row r="78" spans="13:13" ht="30" customHeight="1">
      <c r="M78" s="2"/>
    </row>
    <row r="82" spans="13:13" ht="30" customHeight="1">
      <c r="M82" s="98" t="s">
        <v>296</v>
      </c>
    </row>
  </sheetData>
  <sheetProtection formatCells="0"/>
  <mergeCells count="119">
    <mergeCell ref="B52:K53"/>
    <mergeCell ref="B54:K55"/>
    <mergeCell ref="B48:C48"/>
    <mergeCell ref="E48:K48"/>
    <mergeCell ref="L48:M48"/>
    <mergeCell ref="B50:C50"/>
    <mergeCell ref="E50:K50"/>
    <mergeCell ref="L50:M50"/>
    <mergeCell ref="B35:C35"/>
    <mergeCell ref="L35:M35"/>
    <mergeCell ref="B45:C45"/>
    <mergeCell ref="D45:K45"/>
    <mergeCell ref="L45:M45"/>
    <mergeCell ref="B46:C46"/>
    <mergeCell ref="L46:M46"/>
    <mergeCell ref="B49:C49"/>
    <mergeCell ref="E49:K49"/>
    <mergeCell ref="L49:M49"/>
    <mergeCell ref="B31:C31"/>
    <mergeCell ref="L31:M31"/>
    <mergeCell ref="B27:C27"/>
    <mergeCell ref="D27:K27"/>
    <mergeCell ref="L27:M27"/>
    <mergeCell ref="E31:G31"/>
    <mergeCell ref="I31:K31"/>
    <mergeCell ref="B28:C30"/>
    <mergeCell ref="B44:M44"/>
    <mergeCell ref="E36:K36"/>
    <mergeCell ref="B37:K38"/>
    <mergeCell ref="B39:K40"/>
    <mergeCell ref="B41:K42"/>
    <mergeCell ref="L37:M38"/>
    <mergeCell ref="L39:M40"/>
    <mergeCell ref="L41:M42"/>
    <mergeCell ref="B36:C36"/>
    <mergeCell ref="L36:M36"/>
    <mergeCell ref="E28:I28"/>
    <mergeCell ref="J28:K28"/>
    <mergeCell ref="L28:M30"/>
    <mergeCell ref="E29:K29"/>
    <mergeCell ref="E30:G30"/>
    <mergeCell ref="B56:K57"/>
    <mergeCell ref="L52:M53"/>
    <mergeCell ref="L54:M55"/>
    <mergeCell ref="L56:M57"/>
    <mergeCell ref="B51:C51"/>
    <mergeCell ref="L51:M51"/>
    <mergeCell ref="E33:G33"/>
    <mergeCell ref="I32:K32"/>
    <mergeCell ref="I33:K33"/>
    <mergeCell ref="B34:C34"/>
    <mergeCell ref="E34:G34"/>
    <mergeCell ref="I34:K34"/>
    <mergeCell ref="L34:M34"/>
    <mergeCell ref="B47:C47"/>
    <mergeCell ref="E47:K47"/>
    <mergeCell ref="L47:M47"/>
    <mergeCell ref="G46:K46"/>
    <mergeCell ref="E35:K35"/>
    <mergeCell ref="B32:C32"/>
    <mergeCell ref="L32:M32"/>
    <mergeCell ref="B33:C33"/>
    <mergeCell ref="L33:M33"/>
    <mergeCell ref="E32:G32"/>
    <mergeCell ref="E51:K51"/>
    <mergeCell ref="L19:M20"/>
    <mergeCell ref="L21:M22"/>
    <mergeCell ref="L23:M24"/>
    <mergeCell ref="B19:K20"/>
    <mergeCell ref="B21:K22"/>
    <mergeCell ref="B23:K24"/>
    <mergeCell ref="B26:M26"/>
    <mergeCell ref="B18:C18"/>
    <mergeCell ref="E18:K18"/>
    <mergeCell ref="L18:M18"/>
    <mergeCell ref="L16:M16"/>
    <mergeCell ref="L17:M17"/>
    <mergeCell ref="E15:K15"/>
    <mergeCell ref="B16:C16"/>
    <mergeCell ref="E16:K16"/>
    <mergeCell ref="B17:C17"/>
    <mergeCell ref="E17:K17"/>
    <mergeCell ref="L15:M15"/>
    <mergeCell ref="L10:M10"/>
    <mergeCell ref="B11:C11"/>
    <mergeCell ref="B12:C12"/>
    <mergeCell ref="B13:C13"/>
    <mergeCell ref="B15:C15"/>
    <mergeCell ref="B14:C14"/>
    <mergeCell ref="L14:M14"/>
    <mergeCell ref="E12:K12"/>
    <mergeCell ref="E14:K14"/>
    <mergeCell ref="E11:G11"/>
    <mergeCell ref="B10:C10"/>
    <mergeCell ref="I11:K11"/>
    <mergeCell ref="L11:M11"/>
    <mergeCell ref="L12:M12"/>
    <mergeCell ref="L13:M13"/>
    <mergeCell ref="E13:G13"/>
    <mergeCell ref="I13:K13"/>
    <mergeCell ref="E10:G10"/>
    <mergeCell ref="I10:K10"/>
    <mergeCell ref="B1:M1"/>
    <mergeCell ref="J4:M4"/>
    <mergeCell ref="E8:K8"/>
    <mergeCell ref="B8:C8"/>
    <mergeCell ref="B9:C9"/>
    <mergeCell ref="J2:M2"/>
    <mergeCell ref="E9:K9"/>
    <mergeCell ref="L7:M7"/>
    <mergeCell ref="L8:M8"/>
    <mergeCell ref="L9:M9"/>
    <mergeCell ref="C3:H4"/>
    <mergeCell ref="C2:D2"/>
    <mergeCell ref="F2:H2"/>
    <mergeCell ref="B3:B4"/>
    <mergeCell ref="B5:M5"/>
    <mergeCell ref="D7:K7"/>
    <mergeCell ref="B7:C7"/>
  </mergeCells>
  <phoneticPr fontId="1"/>
  <printOptions horizontalCentered="1"/>
  <pageMargins left="0.70866141732283472" right="0.70866141732283472" top="0.78740157480314965" bottom="0.39370078740157483" header="0.31496062992125984" footer="0.31496062992125984"/>
  <pageSetup paperSize="9" scale="62" orientation="portrait" r:id="rId1"/>
  <rowBreaks count="1" manualBreakCount="1">
    <brk id="42" min="1" max="12" man="1"/>
  </rowBreaks>
  <ignoredErrors>
    <ignoredError sqref="L8:M20 L28:M38 L53:M53 L46:M47 L50:L52 M52 L55:M55 L57:M57 L41:M42 L23:M24 L54:M54 L56:M56 L21:M22 L39:M4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B1:N24"/>
  <sheetViews>
    <sheetView showGridLines="0" zoomScaleNormal="100" workbookViewId="0">
      <selection activeCell="B1" sqref="B1:I1"/>
    </sheetView>
  </sheetViews>
  <sheetFormatPr defaultColWidth="9" defaultRowHeight="16.2"/>
  <cols>
    <col min="1" max="1" width="4.3984375" style="1" customWidth="1"/>
    <col min="2" max="2" width="4.19921875" style="1" customWidth="1"/>
    <col min="3" max="3" width="11.5" style="1" customWidth="1"/>
    <col min="4" max="4" width="26" style="1" customWidth="1"/>
    <col min="5" max="5" width="1.19921875" style="1" customWidth="1"/>
    <col min="6" max="6" width="43.5" style="1" customWidth="1"/>
    <col min="7" max="8" width="1.19921875" style="1" customWidth="1"/>
    <col min="9" max="9" width="32.59765625" style="1" customWidth="1"/>
    <col min="10" max="10" width="1.19921875" style="1" customWidth="1"/>
    <col min="11" max="16384" width="9" style="1"/>
  </cols>
  <sheetData>
    <row r="1" spans="2:10" ht="29.25" customHeight="1">
      <c r="B1" s="262" t="s">
        <v>206</v>
      </c>
      <c r="C1" s="262"/>
      <c r="D1" s="262"/>
      <c r="E1" s="262"/>
      <c r="F1" s="262"/>
      <c r="G1" s="262"/>
      <c r="H1" s="263"/>
      <c r="I1" s="263"/>
      <c r="J1" s="78"/>
    </row>
    <row r="2" spans="2:10" ht="30" customHeight="1">
      <c r="B2" s="256" t="s">
        <v>259</v>
      </c>
      <c r="C2" s="257"/>
      <c r="D2" s="258"/>
      <c r="E2" s="256" t="s">
        <v>273</v>
      </c>
      <c r="F2" s="257"/>
      <c r="G2" s="258"/>
      <c r="H2" s="259" t="s">
        <v>272</v>
      </c>
      <c r="I2" s="260"/>
      <c r="J2" s="261"/>
    </row>
    <row r="3" spans="2:10" ht="48.75" customHeight="1">
      <c r="B3" s="264" t="s">
        <v>207</v>
      </c>
      <c r="C3" s="267" t="s">
        <v>208</v>
      </c>
      <c r="D3" s="53" t="s">
        <v>239</v>
      </c>
      <c r="E3" s="58"/>
      <c r="F3" s="69" t="s">
        <v>241</v>
      </c>
      <c r="G3" s="54"/>
      <c r="H3" s="64"/>
      <c r="I3" s="69" t="s">
        <v>209</v>
      </c>
      <c r="J3" s="54"/>
    </row>
    <row r="4" spans="2:10" ht="48.75" customHeight="1">
      <c r="B4" s="265"/>
      <c r="C4" s="268"/>
      <c r="D4" s="53" t="s">
        <v>238</v>
      </c>
      <c r="E4" s="58"/>
      <c r="F4" s="69" t="s">
        <v>240</v>
      </c>
      <c r="G4" s="54"/>
      <c r="H4" s="64"/>
      <c r="I4" s="69" t="s">
        <v>210</v>
      </c>
      <c r="J4" s="54"/>
    </row>
    <row r="5" spans="2:10" ht="48.75" customHeight="1">
      <c r="B5" s="265"/>
      <c r="C5" s="268"/>
      <c r="D5" s="54" t="s">
        <v>236</v>
      </c>
      <c r="E5" s="64"/>
      <c r="F5" s="69" t="s">
        <v>211</v>
      </c>
      <c r="G5" s="54"/>
      <c r="H5" s="64"/>
      <c r="I5" s="69" t="s">
        <v>212</v>
      </c>
      <c r="J5" s="54"/>
    </row>
    <row r="6" spans="2:10" ht="48.75" customHeight="1">
      <c r="B6" s="265"/>
      <c r="C6" s="268"/>
      <c r="D6" s="54" t="s">
        <v>237</v>
      </c>
      <c r="E6" s="64"/>
      <c r="F6" s="69" t="s">
        <v>213</v>
      </c>
      <c r="G6" s="54"/>
      <c r="H6" s="64"/>
      <c r="I6" s="69" t="s">
        <v>212</v>
      </c>
      <c r="J6" s="54"/>
    </row>
    <row r="7" spans="2:10" ht="48.75" customHeight="1">
      <c r="B7" s="265"/>
      <c r="C7" s="268"/>
      <c r="D7" s="53" t="s">
        <v>242</v>
      </c>
      <c r="E7" s="58"/>
      <c r="F7" s="69" t="s">
        <v>243</v>
      </c>
      <c r="G7" s="54"/>
      <c r="H7" s="64"/>
      <c r="I7" s="73" t="s">
        <v>214</v>
      </c>
      <c r="J7" s="53"/>
    </row>
    <row r="8" spans="2:10" ht="48.75" customHeight="1">
      <c r="B8" s="265"/>
      <c r="C8" s="268"/>
      <c r="D8" s="55" t="s">
        <v>244</v>
      </c>
      <c r="E8" s="65"/>
      <c r="F8" s="70" t="s">
        <v>215</v>
      </c>
      <c r="G8" s="46"/>
      <c r="H8" s="45"/>
      <c r="I8" s="69" t="s">
        <v>216</v>
      </c>
      <c r="J8" s="54"/>
    </row>
    <row r="9" spans="2:10" ht="48.75" customHeight="1">
      <c r="B9" s="265"/>
      <c r="C9" s="268"/>
      <c r="D9" s="95" t="s">
        <v>245</v>
      </c>
      <c r="E9" s="64"/>
      <c r="F9" s="70" t="s">
        <v>255</v>
      </c>
      <c r="G9" s="46"/>
      <c r="H9" s="45"/>
      <c r="I9" s="69" t="s">
        <v>256</v>
      </c>
      <c r="J9" s="54"/>
    </row>
    <row r="10" spans="2:10" ht="48.75" customHeight="1">
      <c r="B10" s="265"/>
      <c r="C10" s="268"/>
      <c r="D10" s="53" t="s">
        <v>257</v>
      </c>
      <c r="E10" s="58"/>
      <c r="F10" s="71" t="s">
        <v>217</v>
      </c>
      <c r="G10" s="62"/>
      <c r="H10" s="79"/>
      <c r="I10" s="69" t="s">
        <v>218</v>
      </c>
      <c r="J10" s="54"/>
    </row>
    <row r="11" spans="2:10" ht="48.75" customHeight="1">
      <c r="B11" s="265"/>
      <c r="C11" s="269"/>
      <c r="D11" s="53" t="s">
        <v>258</v>
      </c>
      <c r="E11" s="67"/>
      <c r="F11" s="57" t="s">
        <v>217</v>
      </c>
      <c r="G11" s="74"/>
      <c r="H11" s="80"/>
      <c r="I11" s="69" t="s">
        <v>219</v>
      </c>
      <c r="J11" s="54"/>
    </row>
    <row r="12" spans="2:10" ht="48.75" customHeight="1">
      <c r="B12" s="265"/>
      <c r="C12" s="267" t="s">
        <v>220</v>
      </c>
      <c r="D12" s="270" t="s">
        <v>266</v>
      </c>
      <c r="E12" s="68"/>
      <c r="F12" s="72" t="s">
        <v>221</v>
      </c>
      <c r="G12" s="63"/>
      <c r="H12" s="81"/>
      <c r="I12" s="272" t="s">
        <v>222</v>
      </c>
      <c r="J12" s="60"/>
    </row>
    <row r="13" spans="2:10" ht="48.75" customHeight="1">
      <c r="B13" s="265"/>
      <c r="C13" s="268"/>
      <c r="D13" s="271"/>
      <c r="E13" s="83"/>
      <c r="F13" s="84" t="s">
        <v>223</v>
      </c>
      <c r="G13" s="85"/>
      <c r="H13" s="82"/>
      <c r="I13" s="273"/>
      <c r="J13" s="61"/>
    </row>
    <row r="14" spans="2:10" ht="48.75" customHeight="1">
      <c r="B14" s="265"/>
      <c r="C14" s="268"/>
      <c r="D14" s="54" t="s">
        <v>267</v>
      </c>
      <c r="E14" s="64"/>
      <c r="F14" s="70" t="s">
        <v>224</v>
      </c>
      <c r="G14" s="46"/>
      <c r="H14" s="45"/>
      <c r="I14" s="69" t="s">
        <v>225</v>
      </c>
      <c r="J14" s="54"/>
    </row>
    <row r="15" spans="2:10" ht="48.75" customHeight="1">
      <c r="B15" s="265"/>
      <c r="C15" s="268"/>
      <c r="D15" s="53" t="s">
        <v>268</v>
      </c>
      <c r="E15" s="58" t="s">
        <v>260</v>
      </c>
      <c r="F15" s="70" t="s">
        <v>279</v>
      </c>
      <c r="G15" s="46"/>
      <c r="H15" s="45"/>
      <c r="I15" s="69" t="s">
        <v>216</v>
      </c>
      <c r="J15" s="53"/>
    </row>
    <row r="16" spans="2:10" ht="48.75" customHeight="1">
      <c r="B16" s="265"/>
      <c r="C16" s="268"/>
      <c r="D16" s="54" t="s">
        <v>269</v>
      </c>
      <c r="E16" s="64"/>
      <c r="F16" s="70" t="s">
        <v>277</v>
      </c>
      <c r="G16" s="46"/>
      <c r="H16" s="45"/>
      <c r="I16" s="69" t="s">
        <v>226</v>
      </c>
      <c r="J16" s="53"/>
    </row>
    <row r="17" spans="2:14" ht="48.75" customHeight="1">
      <c r="B17" s="265"/>
      <c r="C17" s="268"/>
      <c r="D17" s="56" t="s">
        <v>270</v>
      </c>
      <c r="E17" s="66"/>
      <c r="F17" s="70" t="s">
        <v>278</v>
      </c>
      <c r="G17" s="46"/>
      <c r="H17" s="45"/>
      <c r="I17" s="71" t="s">
        <v>261</v>
      </c>
      <c r="J17" s="62"/>
    </row>
    <row r="18" spans="2:14" ht="48.75" customHeight="1">
      <c r="B18" s="265"/>
      <c r="C18" s="274" t="s">
        <v>227</v>
      </c>
      <c r="D18" s="54" t="s">
        <v>271</v>
      </c>
      <c r="E18" s="64"/>
      <c r="F18" s="69" t="s">
        <v>265</v>
      </c>
      <c r="G18" s="54"/>
      <c r="H18" s="64"/>
      <c r="I18" s="69" t="s">
        <v>228</v>
      </c>
      <c r="J18" s="54"/>
    </row>
    <row r="19" spans="2:14" ht="48.75" customHeight="1">
      <c r="B19" s="265"/>
      <c r="C19" s="275"/>
      <c r="D19" s="54" t="s">
        <v>274</v>
      </c>
      <c r="E19" s="64"/>
      <c r="F19" s="69" t="s">
        <v>229</v>
      </c>
      <c r="G19" s="54"/>
      <c r="H19" s="64"/>
      <c r="I19" s="69" t="s">
        <v>230</v>
      </c>
      <c r="J19" s="54"/>
    </row>
    <row r="20" spans="2:14" ht="48.75" customHeight="1">
      <c r="B20" s="265"/>
      <c r="C20" s="275"/>
      <c r="D20" s="54" t="s">
        <v>282</v>
      </c>
      <c r="E20" s="58"/>
      <c r="F20" s="69" t="s">
        <v>262</v>
      </c>
      <c r="G20" s="54"/>
      <c r="H20" s="64"/>
      <c r="I20" s="69" t="s">
        <v>263</v>
      </c>
      <c r="J20" s="54"/>
    </row>
    <row r="21" spans="2:14" ht="48.75" customHeight="1">
      <c r="B21" s="265"/>
      <c r="C21" s="276"/>
      <c r="D21" s="54" t="s">
        <v>286</v>
      </c>
      <c r="E21" s="58"/>
      <c r="F21" s="69" t="s">
        <v>288</v>
      </c>
      <c r="G21" s="54"/>
      <c r="H21" s="64"/>
      <c r="I21" s="69" t="s">
        <v>289</v>
      </c>
      <c r="J21" s="54"/>
    </row>
    <row r="22" spans="2:14" ht="97.5" customHeight="1">
      <c r="B22" s="266"/>
      <c r="C22" s="58" t="s">
        <v>231</v>
      </c>
      <c r="D22" s="53"/>
      <c r="E22" s="58"/>
      <c r="F22" s="70" t="s">
        <v>290</v>
      </c>
      <c r="G22" s="46"/>
      <c r="H22" s="45"/>
      <c r="I22" s="69" t="s">
        <v>232</v>
      </c>
      <c r="J22" s="54"/>
      <c r="N22" s="92"/>
    </row>
    <row r="23" spans="2:14" ht="60.75" customHeight="1">
      <c r="B23" s="58" t="s">
        <v>233</v>
      </c>
      <c r="C23" s="58"/>
      <c r="D23" s="53"/>
      <c r="E23" s="58"/>
      <c r="F23" s="73" t="s">
        <v>234</v>
      </c>
      <c r="G23" s="53"/>
      <c r="H23" s="58"/>
      <c r="I23" s="73" t="s">
        <v>235</v>
      </c>
      <c r="J23" s="53"/>
    </row>
    <row r="24" spans="2:14" ht="26.4" customHeight="1">
      <c r="B24" s="59"/>
      <c r="C24" s="59"/>
      <c r="I24" s="98" t="s">
        <v>295</v>
      </c>
    </row>
  </sheetData>
  <mergeCells count="10">
    <mergeCell ref="E2:G2"/>
    <mergeCell ref="H2:J2"/>
    <mergeCell ref="B1:I1"/>
    <mergeCell ref="B2:D2"/>
    <mergeCell ref="B3:B22"/>
    <mergeCell ref="C3:C11"/>
    <mergeCell ref="C12:C17"/>
    <mergeCell ref="D12:D13"/>
    <mergeCell ref="I12:I13"/>
    <mergeCell ref="C18:C21"/>
  </mergeCells>
  <phoneticPr fontId="1"/>
  <printOptions horizontalCentered="1"/>
  <pageMargins left="0.70866141732283472" right="0.70866141732283472" top="0.55118110236220474" bottom="0.55118110236220474" header="0.31496062992125984" footer="0"/>
  <pageSetup paperSize="9" scale="63"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基本情報</vt:lpstr>
      <vt:lpstr>治験費用</vt:lpstr>
      <vt:lpstr>その他の経費</vt:lpstr>
      <vt:lpstr>研究費算定内訳書</vt:lpstr>
      <vt:lpstr>治験経費算定基準表</vt:lpstr>
      <vt:lpstr>その他の経費!Print_Area</vt:lpstr>
      <vt:lpstr>研究費算定内訳書!Print_Area</vt:lpstr>
      <vt:lpstr>治験経費算定基準表!Print_Area</vt:lpstr>
      <vt:lpstr>治験費用!Print_Area</vt:lpstr>
      <vt:lpstr>治験費用!Print_Titles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2023-07-11T07:32:09Z</dcterms:created>
  <dcterms:modified xsi:type="dcterms:W3CDTF">2023-07-11T07:32:35Z</dcterms:modified>
  <cp:contentStatus/>
</cp:coreProperties>
</file>